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2 -ТЭО'!$A$1:$AR$81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F71" i="6" l="1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E71" i="6"/>
  <c r="AO81" i="6"/>
  <c r="AK81" i="6"/>
  <c r="AG81" i="6"/>
  <c r="AC81" i="6"/>
  <c r="Y81" i="6"/>
  <c r="U81" i="6"/>
  <c r="Q81" i="6"/>
  <c r="M81" i="6"/>
  <c r="I81" i="6"/>
  <c r="G81" i="6"/>
  <c r="E81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E17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E49" i="6"/>
  <c r="AO48" i="6"/>
  <c r="AK48" i="6"/>
  <c r="AG48" i="6"/>
  <c r="AC48" i="6"/>
  <c r="Y48" i="6"/>
  <c r="U48" i="6"/>
  <c r="Q48" i="6"/>
  <c r="M48" i="6"/>
  <c r="I48" i="6"/>
  <c r="G48" i="6"/>
  <c r="E48" i="6" s="1"/>
  <c r="AO70" i="6" l="1"/>
  <c r="AK70" i="6"/>
  <c r="AG70" i="6"/>
  <c r="AC70" i="6"/>
  <c r="Y70" i="6"/>
  <c r="U70" i="6"/>
  <c r="Q70" i="6"/>
  <c r="M70" i="6"/>
  <c r="I70" i="6"/>
  <c r="G70" i="6"/>
  <c r="E70" i="6"/>
  <c r="H24" i="5"/>
  <c r="AO80" i="6"/>
  <c r="AK80" i="6"/>
  <c r="AG80" i="6"/>
  <c r="AC80" i="6"/>
  <c r="Y80" i="6"/>
  <c r="U80" i="6"/>
  <c r="Q80" i="6"/>
  <c r="M80" i="6"/>
  <c r="I80" i="6"/>
  <c r="G80" i="6"/>
  <c r="E80" i="6" s="1"/>
  <c r="H14" i="5"/>
  <c r="AO69" i="6"/>
  <c r="AK69" i="6"/>
  <c r="AG69" i="6"/>
  <c r="AC69" i="6"/>
  <c r="Y69" i="6"/>
  <c r="U69" i="6"/>
  <c r="Q69" i="6"/>
  <c r="M69" i="6"/>
  <c r="I69" i="6"/>
  <c r="G69" i="6"/>
  <c r="E69" i="6" s="1"/>
  <c r="AO47" i="6"/>
  <c r="AK47" i="6"/>
  <c r="AG47" i="6"/>
  <c r="AC47" i="6"/>
  <c r="Y47" i="6"/>
  <c r="U47" i="6"/>
  <c r="Q47" i="6"/>
  <c r="M47" i="6"/>
  <c r="I47" i="6"/>
  <c r="G47" i="6"/>
  <c r="E47" i="6" s="1"/>
  <c r="U11" i="6"/>
  <c r="U12" i="6"/>
  <c r="Y11" i="6"/>
  <c r="Y12" i="6"/>
  <c r="AC11" i="6"/>
  <c r="AC12" i="6"/>
  <c r="AO68" i="6" l="1"/>
  <c r="AK68" i="6"/>
  <c r="AG68" i="6"/>
  <c r="AC68" i="6"/>
  <c r="Y68" i="6"/>
  <c r="U68" i="6"/>
  <c r="Q68" i="6"/>
  <c r="M68" i="6"/>
  <c r="I68" i="6"/>
  <c r="G68" i="6"/>
  <c r="E68" i="6" s="1"/>
  <c r="S63" i="6"/>
  <c r="O12" i="6"/>
  <c r="O11" i="6"/>
  <c r="AO67" i="6" l="1"/>
  <c r="AK67" i="6"/>
  <c r="AG67" i="6"/>
  <c r="AC67" i="6"/>
  <c r="Y67" i="6"/>
  <c r="U67" i="6"/>
  <c r="Q67" i="6"/>
  <c r="M67" i="6"/>
  <c r="I67" i="6"/>
  <c r="G67" i="6"/>
  <c r="E67" i="6" s="1"/>
  <c r="AO66" i="6"/>
  <c r="AK66" i="6"/>
  <c r="AG66" i="6"/>
  <c r="AC66" i="6"/>
  <c r="Y66" i="6"/>
  <c r="U66" i="6"/>
  <c r="Q66" i="6"/>
  <c r="M66" i="6"/>
  <c r="I66" i="6"/>
  <c r="G66" i="6"/>
  <c r="E66" i="6" s="1"/>
  <c r="AO46" i="6" l="1"/>
  <c r="AK46" i="6"/>
  <c r="AG46" i="6"/>
  <c r="AC46" i="6"/>
  <c r="Y46" i="6"/>
  <c r="U46" i="6"/>
  <c r="Q46" i="6"/>
  <c r="M46" i="6"/>
  <c r="I46" i="6"/>
  <c r="G46" i="6"/>
  <c r="E46" i="6"/>
  <c r="AO45" i="6" l="1"/>
  <c r="AK45" i="6"/>
  <c r="AG45" i="6"/>
  <c r="AC45" i="6"/>
  <c r="Y45" i="6"/>
  <c r="U45" i="6"/>
  <c r="Q45" i="6"/>
  <c r="M45" i="6"/>
  <c r="I45" i="6"/>
  <c r="G45" i="6"/>
  <c r="E45" i="6" s="1"/>
  <c r="J10" i="6"/>
  <c r="K10" i="6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O16" i="6"/>
  <c r="AK16" i="6"/>
  <c r="AG16" i="6"/>
  <c r="AC16" i="6"/>
  <c r="Y16" i="6"/>
  <c r="U16" i="6"/>
  <c r="Q16" i="6"/>
  <c r="M16" i="6"/>
  <c r="I16" i="6"/>
  <c r="H16" i="6"/>
  <c r="G16" i="6"/>
  <c r="F16" i="6"/>
  <c r="AO79" i="6"/>
  <c r="AK79" i="6"/>
  <c r="AG79" i="6"/>
  <c r="AC79" i="6"/>
  <c r="Y79" i="6"/>
  <c r="U79" i="6"/>
  <c r="Q79" i="6"/>
  <c r="M79" i="6"/>
  <c r="I79" i="6"/>
  <c r="G79" i="6"/>
  <c r="E79" i="6" s="1"/>
  <c r="AO78" i="6"/>
  <c r="AK78" i="6"/>
  <c r="AG78" i="6"/>
  <c r="AC78" i="6"/>
  <c r="Y78" i="6"/>
  <c r="U78" i="6"/>
  <c r="Q78" i="6"/>
  <c r="M78" i="6"/>
  <c r="I78" i="6"/>
  <c r="G78" i="6"/>
  <c r="E78" i="6"/>
  <c r="AO77" i="6"/>
  <c r="AK77" i="6"/>
  <c r="AG77" i="6"/>
  <c r="AC77" i="6"/>
  <c r="Y77" i="6"/>
  <c r="U77" i="6"/>
  <c r="Q77" i="6"/>
  <c r="M77" i="6"/>
  <c r="I77" i="6"/>
  <c r="G77" i="6"/>
  <c r="E77" i="6" s="1"/>
  <c r="AO76" i="6"/>
  <c r="AK76" i="6"/>
  <c r="AG76" i="6"/>
  <c r="AC76" i="6"/>
  <c r="Y76" i="6"/>
  <c r="U76" i="6"/>
  <c r="Q76" i="6"/>
  <c r="M76" i="6"/>
  <c r="I76" i="6"/>
  <c r="G76" i="6"/>
  <c r="E76" i="6"/>
  <c r="E16" i="6" l="1"/>
  <c r="AO65" i="6"/>
  <c r="AK65" i="6"/>
  <c r="AG65" i="6"/>
  <c r="AC65" i="6"/>
  <c r="Y65" i="6"/>
  <c r="U65" i="6"/>
  <c r="Q65" i="6"/>
  <c r="M65" i="6"/>
  <c r="I65" i="6"/>
  <c r="G65" i="6"/>
  <c r="E65" i="6"/>
  <c r="AO64" i="6" l="1"/>
  <c r="AK64" i="6"/>
  <c r="AG64" i="6"/>
  <c r="AC64" i="6"/>
  <c r="Y64" i="6"/>
  <c r="U64" i="6"/>
  <c r="Q64" i="6"/>
  <c r="M64" i="6"/>
  <c r="I64" i="6"/>
  <c r="G64" i="6"/>
  <c r="E64" i="6" s="1"/>
  <c r="O14" i="6" l="1"/>
  <c r="O43" i="6"/>
  <c r="AO63" i="6"/>
  <c r="AK63" i="6"/>
  <c r="AG63" i="6"/>
  <c r="AC63" i="6"/>
  <c r="Y63" i="6"/>
  <c r="U63" i="6"/>
  <c r="Q63" i="6"/>
  <c r="M63" i="6"/>
  <c r="I63" i="6"/>
  <c r="G63" i="6"/>
  <c r="E63" i="6" l="1"/>
  <c r="G13" i="5"/>
  <c r="AO62" i="6"/>
  <c r="AK62" i="6"/>
  <c r="AG62" i="6"/>
  <c r="AC62" i="6"/>
  <c r="Y62" i="6"/>
  <c r="U62" i="6"/>
  <c r="Q62" i="6"/>
  <c r="G62" i="6"/>
  <c r="E62" i="6" s="1"/>
  <c r="I62" i="6"/>
  <c r="M62" i="6"/>
  <c r="AO44" i="6"/>
  <c r="AK44" i="6"/>
  <c r="AG44" i="6"/>
  <c r="AC44" i="6"/>
  <c r="Y44" i="6"/>
  <c r="U44" i="6"/>
  <c r="Q44" i="6"/>
  <c r="G44" i="6"/>
  <c r="E44" i="6" s="1"/>
  <c r="I44" i="6"/>
  <c r="M44" i="6"/>
  <c r="AO43" i="6" l="1"/>
  <c r="AK43" i="6"/>
  <c r="AG43" i="6"/>
  <c r="AC43" i="6"/>
  <c r="Y43" i="6"/>
  <c r="U43" i="6"/>
  <c r="Q43" i="6"/>
  <c r="M43" i="6"/>
  <c r="I43" i="6"/>
  <c r="G43" i="6"/>
  <c r="E43" i="6" s="1"/>
  <c r="K52" i="6" l="1"/>
  <c r="AR18" i="6" l="1"/>
  <c r="F18" i="6"/>
  <c r="H18" i="6"/>
  <c r="J18" i="6"/>
  <c r="L18" i="6"/>
  <c r="N18" i="6"/>
  <c r="O18" i="6"/>
  <c r="P18" i="6"/>
  <c r="R18" i="6"/>
  <c r="S18" i="6"/>
  <c r="T18" i="6"/>
  <c r="V18" i="6"/>
  <c r="W18" i="6"/>
  <c r="X18" i="6"/>
  <c r="Z18" i="6"/>
  <c r="AA18" i="6"/>
  <c r="AB18" i="6"/>
  <c r="AD18" i="6"/>
  <c r="AE18" i="6"/>
  <c r="AF18" i="6"/>
  <c r="AH18" i="6"/>
  <c r="AI18" i="6"/>
  <c r="AJ18" i="6"/>
  <c r="AL18" i="6"/>
  <c r="AM18" i="6"/>
  <c r="AN18" i="6"/>
  <c r="AP18" i="6"/>
  <c r="AQ18" i="6"/>
  <c r="K29" i="6"/>
  <c r="G29" i="6" s="1"/>
  <c r="E29" i="6" s="1"/>
  <c r="M29" i="6"/>
  <c r="Q29" i="6"/>
  <c r="U29" i="6"/>
  <c r="Y29" i="6"/>
  <c r="AC29" i="6"/>
  <c r="AG29" i="6"/>
  <c r="AK29" i="6"/>
  <c r="AO29" i="6"/>
  <c r="I29" i="6" l="1"/>
  <c r="AO75" i="6"/>
  <c r="AK75" i="6"/>
  <c r="AG75" i="6"/>
  <c r="AC75" i="6"/>
  <c r="Y75" i="6"/>
  <c r="U75" i="6"/>
  <c r="Q75" i="6"/>
  <c r="M75" i="6"/>
  <c r="I75" i="6"/>
  <c r="G75" i="6"/>
  <c r="E75" i="6" s="1"/>
  <c r="AO42" i="6"/>
  <c r="AK42" i="6"/>
  <c r="AG42" i="6"/>
  <c r="AC42" i="6"/>
  <c r="Y42" i="6"/>
  <c r="U42" i="6"/>
  <c r="Q42" i="6"/>
  <c r="M42" i="6"/>
  <c r="I42" i="6"/>
  <c r="G42" i="6"/>
  <c r="E42" i="6" s="1"/>
  <c r="AO41" i="6"/>
  <c r="AK41" i="6"/>
  <c r="AG41" i="6"/>
  <c r="AC41" i="6"/>
  <c r="Y41" i="6"/>
  <c r="U41" i="6"/>
  <c r="Q41" i="6"/>
  <c r="M41" i="6"/>
  <c r="I41" i="6"/>
  <c r="G41" i="6"/>
  <c r="E41" i="6" s="1"/>
  <c r="AO74" i="6"/>
  <c r="AK74" i="6"/>
  <c r="AG74" i="6"/>
  <c r="AC74" i="6"/>
  <c r="Y74" i="6"/>
  <c r="U74" i="6"/>
  <c r="Q74" i="6"/>
  <c r="M74" i="6"/>
  <c r="I74" i="6"/>
  <c r="G74" i="6"/>
  <c r="E74" i="6" s="1"/>
  <c r="K14" i="6"/>
  <c r="K11" i="6" l="1"/>
  <c r="K50" i="6" l="1"/>
  <c r="K58" i="6"/>
  <c r="K59" i="6"/>
  <c r="K34" i="6"/>
  <c r="K33" i="6"/>
  <c r="K32" i="6"/>
  <c r="AO61" i="6"/>
  <c r="AK61" i="6"/>
  <c r="AG61" i="6"/>
  <c r="AC61" i="6"/>
  <c r="Y61" i="6"/>
  <c r="U61" i="6"/>
  <c r="Q61" i="6"/>
  <c r="M61" i="6"/>
  <c r="I61" i="6"/>
  <c r="G61" i="6"/>
  <c r="E61" i="6" s="1"/>
  <c r="K53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0" i="6"/>
  <c r="AK40" i="6"/>
  <c r="AG40" i="6"/>
  <c r="AC40" i="6"/>
  <c r="Y40" i="6"/>
  <c r="U40" i="6"/>
  <c r="Q40" i="6"/>
  <c r="M40" i="6"/>
  <c r="I40" i="6"/>
  <c r="G40" i="6"/>
  <c r="E40" i="6" s="1"/>
  <c r="K51" i="6"/>
  <c r="K56" i="6"/>
  <c r="AO60" i="6"/>
  <c r="AK60" i="6"/>
  <c r="AG60" i="6"/>
  <c r="AC60" i="6"/>
  <c r="Y60" i="6"/>
  <c r="U60" i="6"/>
  <c r="Q60" i="6"/>
  <c r="M60" i="6"/>
  <c r="I60" i="6"/>
  <c r="G60" i="6"/>
  <c r="E60" i="6" s="1"/>
  <c r="AO39" i="6" l="1"/>
  <c r="AK39" i="6"/>
  <c r="AG39" i="6"/>
  <c r="AC39" i="6"/>
  <c r="Y39" i="6"/>
  <c r="U39" i="6"/>
  <c r="Q39" i="6"/>
  <c r="M39" i="6"/>
  <c r="I39" i="6"/>
  <c r="G39" i="6"/>
  <c r="E39" i="6" s="1"/>
  <c r="K12" i="6" l="1"/>
  <c r="K72" i="6" l="1"/>
  <c r="AO73" i="6"/>
  <c r="AK73" i="6"/>
  <c r="AG73" i="6"/>
  <c r="AC73" i="6"/>
  <c r="Y73" i="6"/>
  <c r="U73" i="6"/>
  <c r="Q73" i="6"/>
  <c r="M73" i="6"/>
  <c r="I73" i="6"/>
  <c r="G73" i="6"/>
  <c r="E73" i="6" s="1"/>
  <c r="AO38" i="6"/>
  <c r="AK38" i="6"/>
  <c r="AG38" i="6"/>
  <c r="AC38" i="6"/>
  <c r="Y38" i="6"/>
  <c r="U38" i="6"/>
  <c r="Q38" i="6"/>
  <c r="M38" i="6"/>
  <c r="I38" i="6"/>
  <c r="G38" i="6"/>
  <c r="E38" i="6" s="1"/>
  <c r="AO37" i="6" l="1"/>
  <c r="AK37" i="6"/>
  <c r="AG37" i="6"/>
  <c r="AC37" i="6"/>
  <c r="Y37" i="6"/>
  <c r="U37" i="6"/>
  <c r="Q37" i="6"/>
  <c r="M37" i="6"/>
  <c r="I37" i="6"/>
  <c r="G37" i="6"/>
  <c r="E37" i="6" s="1"/>
  <c r="AO59" i="6"/>
  <c r="AK59" i="6"/>
  <c r="AG59" i="6"/>
  <c r="AC59" i="6"/>
  <c r="Y59" i="6"/>
  <c r="U59" i="6"/>
  <c r="Q59" i="6"/>
  <c r="M59" i="6"/>
  <c r="I59" i="6"/>
  <c r="G59" i="6"/>
  <c r="K26" i="6"/>
  <c r="K19" i="6"/>
  <c r="K30" i="6"/>
  <c r="K21" i="6"/>
  <c r="K24" i="6"/>
  <c r="K22" i="6"/>
  <c r="K23" i="6"/>
  <c r="K20" i="6"/>
  <c r="K27" i="6"/>
  <c r="K28" i="6"/>
  <c r="K25" i="6"/>
  <c r="AO58" i="6"/>
  <c r="AK58" i="6"/>
  <c r="AG58" i="6"/>
  <c r="AC58" i="6"/>
  <c r="Y58" i="6"/>
  <c r="U58" i="6"/>
  <c r="Q58" i="6"/>
  <c r="M58" i="6"/>
  <c r="I58" i="6"/>
  <c r="G58" i="6"/>
  <c r="E58" i="6" s="1"/>
  <c r="AO57" i="6"/>
  <c r="AK57" i="6"/>
  <c r="AG57" i="6"/>
  <c r="AC57" i="6"/>
  <c r="Y57" i="6"/>
  <c r="U57" i="6"/>
  <c r="Q57" i="6"/>
  <c r="M57" i="6"/>
  <c r="I57" i="6"/>
  <c r="G57" i="6"/>
  <c r="E57" i="6" l="1"/>
  <c r="K18" i="6"/>
  <c r="E59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6" i="6"/>
  <c r="AK36" i="6"/>
  <c r="AG36" i="6"/>
  <c r="AC36" i="6"/>
  <c r="Y36" i="6"/>
  <c r="U36" i="6"/>
  <c r="Q36" i="6"/>
  <c r="M36" i="6"/>
  <c r="I36" i="6"/>
  <c r="G36" i="6"/>
  <c r="E36" i="6"/>
  <c r="AO56" i="6" l="1"/>
  <c r="AK56" i="6"/>
  <c r="AG56" i="6"/>
  <c r="AC56" i="6"/>
  <c r="Y56" i="6"/>
  <c r="U56" i="6"/>
  <c r="Q56" i="6"/>
  <c r="M56" i="6"/>
  <c r="I56" i="6"/>
  <c r="G56" i="6"/>
  <c r="AO55" i="6"/>
  <c r="AK55" i="6"/>
  <c r="AG55" i="6"/>
  <c r="AC55" i="6"/>
  <c r="Y55" i="6"/>
  <c r="U55" i="6"/>
  <c r="Q55" i="6"/>
  <c r="M55" i="6"/>
  <c r="I55" i="6"/>
  <c r="G55" i="6"/>
  <c r="E55" i="6" s="1"/>
  <c r="AO54" i="6"/>
  <c r="AK54" i="6"/>
  <c r="AG54" i="6"/>
  <c r="AC54" i="6"/>
  <c r="Y54" i="6"/>
  <c r="U54" i="6"/>
  <c r="Q54" i="6"/>
  <c r="M54" i="6"/>
  <c r="I54" i="6"/>
  <c r="G54" i="6"/>
  <c r="E54" i="6" s="1"/>
  <c r="E56" i="6" l="1"/>
  <c r="AO53" i="6"/>
  <c r="AK53" i="6"/>
  <c r="AG53" i="6"/>
  <c r="AC53" i="6"/>
  <c r="Y53" i="6"/>
  <c r="U53" i="6"/>
  <c r="Q53" i="6"/>
  <c r="M53" i="6"/>
  <c r="I53" i="6"/>
  <c r="G53" i="6"/>
  <c r="E53" i="6" s="1"/>
  <c r="AO35" i="6" l="1"/>
  <c r="AK35" i="6"/>
  <c r="AG35" i="6"/>
  <c r="AC35" i="6"/>
  <c r="Y35" i="6"/>
  <c r="U35" i="6"/>
  <c r="Q35" i="6"/>
  <c r="M35" i="6"/>
  <c r="I35" i="6"/>
  <c r="G35" i="6"/>
  <c r="E35" i="6" s="1"/>
  <c r="AO32" i="6" l="1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34" i="6"/>
  <c r="AK34" i="6"/>
  <c r="AG34" i="6"/>
  <c r="AC34" i="6"/>
  <c r="Y34" i="6"/>
  <c r="U34" i="6"/>
  <c r="Q34" i="6"/>
  <c r="M34" i="6"/>
  <c r="I34" i="6"/>
  <c r="G34" i="6"/>
  <c r="E34" i="6" s="1"/>
  <c r="AO52" i="6" l="1"/>
  <c r="AK52" i="6"/>
  <c r="AG52" i="6"/>
  <c r="AC52" i="6"/>
  <c r="Y52" i="6"/>
  <c r="U52" i="6"/>
  <c r="Q52" i="6"/>
  <c r="M52" i="6"/>
  <c r="I52" i="6"/>
  <c r="G52" i="6"/>
  <c r="E52" i="6" s="1"/>
  <c r="AO31" i="6"/>
  <c r="AK31" i="6"/>
  <c r="AG31" i="6"/>
  <c r="AC31" i="6"/>
  <c r="Y31" i="6"/>
  <c r="U31" i="6"/>
  <c r="Q31" i="6"/>
  <c r="M31" i="6"/>
  <c r="I31" i="6"/>
  <c r="G31" i="6"/>
  <c r="E31" i="6" s="1"/>
  <c r="AO72" i="6" l="1"/>
  <c r="AK72" i="6"/>
  <c r="AG72" i="6"/>
  <c r="AC72" i="6"/>
  <c r="Y72" i="6"/>
  <c r="U72" i="6"/>
  <c r="Q72" i="6"/>
  <c r="M72" i="6"/>
  <c r="I72" i="6"/>
  <c r="G72" i="6"/>
  <c r="AO51" i="6"/>
  <c r="AK51" i="6"/>
  <c r="AG51" i="6"/>
  <c r="AC51" i="6"/>
  <c r="Y51" i="6"/>
  <c r="U51" i="6"/>
  <c r="Q51" i="6"/>
  <c r="M51" i="6"/>
  <c r="I51" i="6"/>
  <c r="G51" i="6"/>
  <c r="AO50" i="6"/>
  <c r="AK50" i="6"/>
  <c r="AG50" i="6"/>
  <c r="AC50" i="6"/>
  <c r="Y50" i="6"/>
  <c r="U50" i="6"/>
  <c r="Q50" i="6"/>
  <c r="M50" i="6"/>
  <c r="I50" i="6"/>
  <c r="G50" i="6"/>
  <c r="E51" i="6" l="1"/>
  <c r="E72" i="6"/>
  <c r="E50" i="6"/>
  <c r="AO26" i="6"/>
  <c r="AK26" i="6"/>
  <c r="AG26" i="6"/>
  <c r="AC26" i="6"/>
  <c r="Y26" i="6"/>
  <c r="U26" i="6"/>
  <c r="Q26" i="6"/>
  <c r="M26" i="6"/>
  <c r="I26" i="6"/>
  <c r="G26" i="6"/>
  <c r="E26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8" i="6" l="1"/>
  <c r="G27" i="6"/>
  <c r="E27" i="6" s="1"/>
  <c r="G20" i="6"/>
  <c r="E20" i="6" s="1"/>
  <c r="G23" i="6"/>
  <c r="E23" i="6" s="1"/>
  <c r="G22" i="6"/>
  <c r="E22" i="6" s="1"/>
  <c r="G24" i="6"/>
  <c r="E24" i="6" s="1"/>
  <c r="G21" i="6"/>
  <c r="E21" i="6" s="1"/>
  <c r="G30" i="6"/>
  <c r="E30" i="6" s="1"/>
  <c r="G19" i="6"/>
  <c r="G25" i="6"/>
  <c r="I28" i="6"/>
  <c r="M28" i="6"/>
  <c r="Q28" i="6"/>
  <c r="U28" i="6"/>
  <c r="Y28" i="6"/>
  <c r="AC28" i="6"/>
  <c r="AG28" i="6"/>
  <c r="AK28" i="6"/>
  <c r="AO28" i="6"/>
  <c r="I27" i="6"/>
  <c r="M27" i="6"/>
  <c r="Q27" i="6"/>
  <c r="U27" i="6"/>
  <c r="Y27" i="6"/>
  <c r="AC27" i="6"/>
  <c r="AG27" i="6"/>
  <c r="AK27" i="6"/>
  <c r="AO27" i="6"/>
  <c r="I20" i="6"/>
  <c r="M20" i="6"/>
  <c r="Q20" i="6"/>
  <c r="U20" i="6"/>
  <c r="Y20" i="6"/>
  <c r="AC20" i="6"/>
  <c r="AG20" i="6"/>
  <c r="AK20" i="6"/>
  <c r="AO20" i="6"/>
  <c r="I23" i="6"/>
  <c r="M23" i="6"/>
  <c r="Q23" i="6"/>
  <c r="U23" i="6"/>
  <c r="Y23" i="6"/>
  <c r="AC23" i="6"/>
  <c r="AG23" i="6"/>
  <c r="AK23" i="6"/>
  <c r="AO23" i="6"/>
  <c r="I22" i="6"/>
  <c r="M22" i="6"/>
  <c r="Q22" i="6"/>
  <c r="U22" i="6"/>
  <c r="Y22" i="6"/>
  <c r="AC22" i="6"/>
  <c r="AG22" i="6"/>
  <c r="AK22" i="6"/>
  <c r="AO22" i="6"/>
  <c r="I24" i="6"/>
  <c r="M24" i="6"/>
  <c r="Q24" i="6"/>
  <c r="U24" i="6"/>
  <c r="Y24" i="6"/>
  <c r="AC24" i="6"/>
  <c r="AG24" i="6"/>
  <c r="AK24" i="6"/>
  <c r="AO24" i="6"/>
  <c r="I21" i="6"/>
  <c r="M21" i="6"/>
  <c r="Q21" i="6"/>
  <c r="U21" i="6"/>
  <c r="Y21" i="6"/>
  <c r="AC21" i="6"/>
  <c r="AG21" i="6"/>
  <c r="AK21" i="6"/>
  <c r="AO21" i="6"/>
  <c r="I30" i="6"/>
  <c r="M30" i="6"/>
  <c r="Q30" i="6"/>
  <c r="U30" i="6"/>
  <c r="Y30" i="6"/>
  <c r="AC30" i="6"/>
  <c r="AG30" i="6"/>
  <c r="AK30" i="6"/>
  <c r="AO30" i="6"/>
  <c r="I19" i="6"/>
  <c r="M19" i="6"/>
  <c r="Q19" i="6"/>
  <c r="U19" i="6"/>
  <c r="Y19" i="6"/>
  <c r="AC19" i="6"/>
  <c r="AG19" i="6"/>
  <c r="AK19" i="6"/>
  <c r="AO19" i="6"/>
  <c r="AO25" i="6"/>
  <c r="AK25" i="6"/>
  <c r="AG25" i="6"/>
  <c r="AC25" i="6"/>
  <c r="Y25" i="6"/>
  <c r="U25" i="6"/>
  <c r="Q25" i="6"/>
  <c r="M25" i="6"/>
  <c r="I25" i="6"/>
  <c r="Y10" i="6"/>
  <c r="G12" i="6"/>
  <c r="AO13" i="6"/>
  <c r="AO12" i="6"/>
  <c r="AK13" i="6"/>
  <c r="AK12" i="6"/>
  <c r="AG13" i="6"/>
  <c r="AG12" i="6"/>
  <c r="AC18" i="6" l="1"/>
  <c r="M18" i="6"/>
  <c r="AK18" i="6"/>
  <c r="U18" i="6"/>
  <c r="I18" i="6"/>
  <c r="AO18" i="6"/>
  <c r="AG18" i="6"/>
  <c r="Y18" i="6"/>
  <c r="Q18" i="6"/>
  <c r="E19" i="6"/>
  <c r="G18" i="6"/>
  <c r="E25" i="6"/>
  <c r="E28" i="6"/>
  <c r="E18" i="6" l="1"/>
  <c r="AG9" i="6"/>
  <c r="AK9" i="6"/>
  <c r="AO9" i="6"/>
  <c r="AC13" i="6"/>
  <c r="Y13" i="6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Q12" i="6"/>
  <c r="M12" i="6"/>
  <c r="I12" i="6"/>
  <c r="E12" i="6"/>
  <c r="U10" i="6"/>
  <c r="Q11" i="6"/>
  <c r="M11" i="6"/>
  <c r="M10" i="6" s="1"/>
  <c r="Q10" i="6" l="1"/>
  <c r="AC9" i="6"/>
  <c r="U9" i="6"/>
  <c r="M9" i="6"/>
  <c r="Y9" i="6"/>
  <c r="Q9" i="6"/>
  <c r="K9" i="6"/>
  <c r="G11" i="6"/>
  <c r="G10" i="6" s="1"/>
  <c r="I11" i="6"/>
  <c r="I13" i="6"/>
  <c r="E13" i="6" s="1"/>
  <c r="I10" i="6" l="1"/>
  <c r="I9" i="6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<sst xmlns="http://schemas.openxmlformats.org/spreadsheetml/2006/main" count="576" uniqueCount="345">
  <si>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</si>
  <si>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</si>
  <si>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</si>
  <si>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</si>
  <si>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</si>
  <si>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</si>
  <si>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</si>
  <si>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</si>
  <si>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</si>
  <si>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</si>
  <si>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</si>
  <si>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</si>
  <si>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</si>
  <si>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</si>
  <si>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</si>
  <si>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</si>
  <si>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</si>
  <si>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</si>
  <si>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</si>
  <si>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</si>
  <si>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</si>
  <si>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</si>
  <si>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</si>
  <si>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</si>
  <si>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</si>
  <si>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</si>
  <si>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</si>
  <si>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</si>
  <si>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</si>
  <si>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</si>
  <si>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</si>
  <si>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</si>
  <si>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</si>
  <si>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</si>
  <si>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</si>
  <si>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</si>
  <si>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</si>
  <si>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</si>
  <si>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</si>
  <si>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</si>
  <si>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</si>
  <si>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</si>
  <si>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</si>
  <si>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</si>
  <si>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</si>
  <si>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</si>
  <si>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</si>
  <si>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</si>
  <si>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</si>
  <si>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</si>
  <si>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</si>
  <si>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</si>
  <si>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</si>
  <si>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</si>
  <si>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</si>
  <si>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</si>
  <si>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</si>
  <si>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</si>
  <si>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</si>
  <si>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</si>
  <si>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</si>
  <si>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</si>
  <si>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</si>
  <si>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</si>
  <si>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</si>
  <si>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</si>
  <si>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</si>
  <si>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</si>
  <si>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</si>
  <si>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</si>
  <si>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</si>
  <si>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</si>
  <si>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</si>
  <si>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</si>
  <si>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</si>
  <si>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</si>
  <si>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</si>
  <si>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</si>
  <si>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</si>
  <si>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</si>
  <si>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</si>
  <si>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</si>
  <si>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</si>
  <si>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</si>
  <si>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</si>
  <si>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</si>
  <si>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</si>
  <si>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</si>
  <si>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</si>
  <si>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</si>
  <si>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</si>
  <si>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</si>
  <si>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</si>
  <si>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</si>
  <si>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</si>
  <si>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</si>
  <si>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</si>
  <si>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</si>
  <si>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</si>
  <si>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</si>
  <si>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</si>
  <si>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</si>
  <si>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</si>
  <si>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</si>
  <si>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</si>
  <si>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</si>
  <si>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</si>
  <si>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</si>
  <si>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</si>
  <si>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</si>
  <si>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</si>
  <si>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</si>
  <si>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</si>
  <si>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</si>
  <si>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</si>
  <si>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</si>
  <si>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</si>
  <si>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</si>
  <si>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</si>
  <si>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</si>
  <si>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</si>
  <si>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</si>
  <si>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</si>
  <si>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</si>
  <si>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</si>
  <si>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</si>
  <si>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</si>
  <si>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</si>
  <si>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</si>
  <si>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</si>
  <si>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</si>
  <si>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</si>
  <si>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</si>
  <si>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</si>
  <si>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</si>
  <si>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</si>
  <si>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</si>
  <si>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</si>
  <si>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</si>
  <si>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</si>
  <si>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</si>
  <si>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</si>
  <si>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</si>
  <si>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</si>
  <si>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</si>
  <si>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</si>
  <si>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</si>
  <si>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</si>
  <si>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</si>
  <si>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</si>
  <si>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</si>
  <si>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</si>
  <si>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</si>
  <si>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</si>
  <si>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</si>
  <si>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</si>
  <si>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</si>
  <si>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</si>
  <si>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</si>
  <si>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</si>
  <si>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</si>
  <si>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</si>
  <si>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</si>
  <si>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</si>
  <si>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</si>
  <si>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</si>
  <si>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</si>
  <si>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</si>
  <si>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</si>
  <si>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</si>
  <si>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</si>
  <si>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</si>
  <si>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</si>
  <si>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</si>
  <si>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</si>
  <si>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</si>
  <si>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</si>
  <si>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</si>
  <si>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</si>
  <si>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</si>
  <si>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</si>
  <si>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</si>
  <si>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</si>
  <si>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</si>
  <si>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</si>
  <si>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</si>
  <si>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</si>
  <si>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</si>
  <si>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</si>
  <si>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</si>
  <si>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</si>
  <si>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</si>
  <si>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</si>
  <si>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</si>
  <si>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</si>
  <si>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</si>
  <si>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</si>
  <si>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</si>
  <si>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</si>
  <si>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</si>
  <si>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</si>
  <si>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</si>
  <si>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</si>
  <si>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</si>
  <si>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</si>
  <si>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</si>
  <si>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</si>
  <si>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</si>
  <si>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</si>
  <si>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</si>
  <si>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</si>
  <si>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</si>
  <si>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</si>
  <si>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</si>
  <si>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</si>
  <si>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</si>
  <si>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</si>
  <si>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</si>
  <si>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</si>
  <si>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</si>
  <si>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</si>
  <si>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</si>
  <si>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</si>
  <si>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</si>
  <si>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</si>
  <si>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</si>
  <si>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</si>
  <si>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</si>
  <si>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</si>
  <si>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</si>
  <si>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</si>
  <si>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</si>
  <si>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</si>
  <si>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</si>
  <si>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</si>
  <si>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</si>
  <si>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</si>
  <si>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</si>
  <si>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</si>
  <si>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</si>
  <si>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</si>
  <si>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</si>
  <si>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</si>
  <si>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</si>
  <si>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</si>
  <si>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</si>
  <si>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</si>
  <si>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</si>
  <si>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</si>
  <si>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</si>
  <si>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</si>
  <si>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</si>
  <si>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</si>
  <si>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</si>
  <si>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</si>
  <si>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</si>
  <si>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</si>
  <si>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</si>
  <si>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</si>
  <si>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</si>
  <si>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</si>
  <si>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</si>
  <si>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</si>
  <si>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</si>
  <si>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</si>
  <si>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</si>
  <si>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</si>
  <si>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</si>
  <si>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</si>
  <si>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</si>
  <si>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</si>
  <si>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</si>
  <si>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</si>
  <si>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</si>
  <si>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</si>
  <si>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</si>
  <si>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</si>
  <si>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</si>
  <si>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</si>
  <si>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</si>
  <si>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</si>
  <si>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</si>
  <si>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</si>
  <si>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</si>
  <si>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</si>
  <si>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</si>
  <si>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</si>
  <si>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</si>
  <si>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</si>
  <si>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</si>
  <si>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</si>
  <si>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</si>
  <si>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</si>
  <si>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</si>
  <si>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</si>
  <si>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</si>
  <si>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</si>
  <si>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</si>
  <si>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</si>
  <si>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</si>
  <si>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</si>
  <si>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</si>
  <si>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</si>
  <si>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</si>
  <si>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</si>
  <si>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</si>
  <si>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</si>
  <si>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</si>
  <si>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</si>
  <si>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</si>
  <si>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</si>
  <si>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</si>
  <si>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</si>
  <si>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</si>
  <si>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</si>
  <si>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</si>
  <si>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</si>
  <si>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</si>
  <si>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</si>
  <si>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</si>
  <si>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</si>
  <si>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</si>
  <si>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</si>
  <si>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</si>
  <si>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</si>
  <si>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</si>
  <si>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</si>
  <si>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</si>
  <si>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</si>
  <si>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</si>
  <si>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</si>
  <si>
    <t>2.18</t>
  </si>
  <si>
    <t>Устройство четырех деревянных настилов через ручьи на территории Сельского поселения «Пешский сельсовет» ЗР НАО</t>
  </si>
  <si>
    <t>3.20</t>
  </si>
  <si>
    <t>Ремонт объекта «Культурно-досуговое учреждение в п. Хорей-Вер» Сельского поселения «Хорей-Верский сельсовет» ЗР НАО</t>
  </si>
  <si>
    <t>4.9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</si>
  <si>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</si>
  <si>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- количество обустроенных объектов муниципальной собственности</t>
  </si>
  <si>
    <t>3.21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</si>
  <si>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</si>
  <si>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- количество полученных заключений достоверности сметной стоимости капитального ремонта объекта муниципальной собственности</t>
  </si>
  <si>
    <t>Снос (демонтаж) объекта «Здание администрации» в с. Ома Сельского поселения «Омский сельсовет» ЗР НАО</t>
  </si>
  <si>
    <t>2.19</t>
  </si>
  <si>
    <t>4.10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</si>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</sst>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6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4"/>
  <sheetViews>
    <sheetView zoomScale="90" zoomScaleNormal="90" workbookViewId="0">
      <pane ySplit="5" topLeftCell="A6" activePane="bottomLeft" state="frozen"/>
      <selection pane="bottomLeft" activeCell="H10" sqref="H10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0" t="s">
        <v>191</v>
      </c>
      <c r="L1" s="140"/>
      <c r="M1" s="140"/>
      <c r="N1" s="140"/>
    </row>
    <row r="2" spans="2:14" ht="31.5" customHeight="1" x14ac:dyDescent="0.25">
      <c r="B2" s="141" t="s">
        <v>190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2:14" ht="15.75" customHeight="1" x14ac:dyDescent="0.25"/>
    <row r="4" spans="2:14" ht="70.5" customHeight="1" x14ac:dyDescent="0.25">
      <c r="B4" s="142" t="s">
        <v>173</v>
      </c>
      <c r="C4" s="142" t="s">
        <v>172</v>
      </c>
      <c r="D4" s="142" t="s">
        <v>84</v>
      </c>
      <c r="E4" s="143" t="s">
        <v>181</v>
      </c>
      <c r="F4" s="142" t="s">
        <v>167</v>
      </c>
      <c r="G4" s="142"/>
      <c r="H4" s="142"/>
      <c r="I4" s="142"/>
      <c r="J4" s="142"/>
      <c r="K4" s="142"/>
      <c r="L4" s="142"/>
      <c r="M4" s="142"/>
      <c r="N4" s="142"/>
    </row>
    <row r="5" spans="2:14" x14ac:dyDescent="0.25">
      <c r="B5" s="142"/>
      <c r="C5" s="142"/>
      <c r="D5" s="142"/>
      <c r="E5" s="143"/>
      <c r="F5" s="86">
        <v>2022</v>
      </c>
      <c r="G5" s="86">
        <v>2023</v>
      </c>
      <c r="H5" s="93">
        <v>2024</v>
      </c>
      <c r="I5" s="93">
        <v>2025</v>
      </c>
      <c r="J5" s="93">
        <v>2026</v>
      </c>
      <c r="K5" s="93">
        <v>2027</v>
      </c>
      <c r="L5" s="93">
        <v>2028</v>
      </c>
      <c r="M5" s="93">
        <v>2029</v>
      </c>
      <c r="N5" s="93">
        <v>2030</v>
      </c>
    </row>
    <row r="6" spans="2:14" ht="30" x14ac:dyDescent="0.25">
      <c r="B6" s="137" t="s">
        <v>113</v>
      </c>
      <c r="C6" s="87" t="s">
        <v>169</v>
      </c>
      <c r="D6" s="120" t="s">
        <v>147</v>
      </c>
      <c r="E6" s="88">
        <v>4</v>
      </c>
      <c r="F6" s="88">
        <v>5</v>
      </c>
      <c r="G6" s="125">
        <v>1</v>
      </c>
      <c r="H6" s="135">
        <v>4</v>
      </c>
      <c r="I6" s="135">
        <v>4</v>
      </c>
      <c r="J6" s="135">
        <v>4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8"/>
      <c r="C7" s="87" t="s">
        <v>170</v>
      </c>
      <c r="D7" s="120" t="s">
        <v>147</v>
      </c>
      <c r="E7" s="88">
        <v>45</v>
      </c>
      <c r="F7" s="88">
        <v>2</v>
      </c>
      <c r="G7" s="125">
        <v>2</v>
      </c>
      <c r="H7" s="135">
        <v>6</v>
      </c>
      <c r="I7" s="135">
        <v>6</v>
      </c>
      <c r="J7" s="135">
        <v>6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8"/>
      <c r="C8" s="87" t="s">
        <v>171</v>
      </c>
      <c r="D8" s="120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8"/>
      <c r="C9" s="89" t="s">
        <v>245</v>
      </c>
      <c r="D9" s="120" t="s">
        <v>147</v>
      </c>
      <c r="E9" s="120">
        <v>1</v>
      </c>
      <c r="F9" s="120">
        <v>1</v>
      </c>
      <c r="G9" s="127">
        <v>1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</row>
    <row r="10" spans="2:14" ht="45" x14ac:dyDescent="0.25">
      <c r="B10" s="139"/>
      <c r="C10" s="89" t="s">
        <v>318</v>
      </c>
      <c r="D10" s="134" t="s">
        <v>253</v>
      </c>
      <c r="E10" s="134">
        <v>0</v>
      </c>
      <c r="F10" s="115">
        <v>0</v>
      </c>
      <c r="G10" s="127">
        <v>4</v>
      </c>
      <c r="H10" s="127">
        <v>1</v>
      </c>
      <c r="I10" s="115">
        <v>0</v>
      </c>
      <c r="J10" s="115">
        <v>0</v>
      </c>
      <c r="K10" s="115">
        <v>0</v>
      </c>
      <c r="L10" s="115">
        <v>0</v>
      </c>
      <c r="M10" s="115">
        <v>0</v>
      </c>
      <c r="N10" s="115">
        <v>0</v>
      </c>
    </row>
    <row r="11" spans="2:14" ht="91.5" customHeight="1" x14ac:dyDescent="0.25">
      <c r="B11" s="144" t="s">
        <v>232</v>
      </c>
      <c r="C11" s="89" t="s">
        <v>185</v>
      </c>
      <c r="D11" s="90" t="s">
        <v>166</v>
      </c>
      <c r="E11" s="135">
        <v>100</v>
      </c>
      <c r="F11" s="135">
        <v>100</v>
      </c>
      <c r="G11" s="135">
        <v>100</v>
      </c>
      <c r="H11" s="135">
        <v>100</v>
      </c>
      <c r="I11" s="135">
        <v>100</v>
      </c>
      <c r="J11" s="135">
        <v>100</v>
      </c>
      <c r="K11" s="135">
        <v>100</v>
      </c>
      <c r="L11" s="135">
        <v>100</v>
      </c>
      <c r="M11" s="135">
        <v>100</v>
      </c>
      <c r="N11" s="135">
        <v>100</v>
      </c>
    </row>
    <row r="12" spans="2:14" ht="45" x14ac:dyDescent="0.25">
      <c r="B12" s="144"/>
      <c r="C12" s="89" t="s">
        <v>233</v>
      </c>
      <c r="D12" s="90" t="s">
        <v>147</v>
      </c>
      <c r="E12" s="135">
        <v>2</v>
      </c>
      <c r="F12" s="135">
        <v>3</v>
      </c>
      <c r="G12" s="115">
        <v>0</v>
      </c>
      <c r="H12" s="115">
        <v>0</v>
      </c>
      <c r="I12" s="115">
        <v>0</v>
      </c>
      <c r="J12" s="115">
        <v>0</v>
      </c>
      <c r="K12" s="115">
        <v>0</v>
      </c>
      <c r="L12" s="115">
        <v>0</v>
      </c>
      <c r="M12" s="115">
        <v>0</v>
      </c>
      <c r="N12" s="115">
        <v>0</v>
      </c>
    </row>
    <row r="13" spans="2:14" ht="60" x14ac:dyDescent="0.25">
      <c r="B13" s="144"/>
      <c r="C13" s="89" t="s">
        <v>234</v>
      </c>
      <c r="D13" s="90" t="s">
        <v>231</v>
      </c>
      <c r="E13" s="135">
        <v>0</v>
      </c>
      <c r="F13" s="135">
        <v>1.1599999999999999</v>
      </c>
      <c r="G13" s="128">
        <f>(139+257.9+583.1+175.1)/1000</f>
        <v>1.1551</v>
      </c>
      <c r="H13" s="115">
        <v>0.12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</row>
    <row r="14" spans="2:14" ht="75" x14ac:dyDescent="0.25">
      <c r="B14" s="144"/>
      <c r="C14" s="89" t="s">
        <v>235</v>
      </c>
      <c r="D14" s="90" t="s">
        <v>147</v>
      </c>
      <c r="E14" s="135">
        <v>6</v>
      </c>
      <c r="F14" s="135">
        <v>12</v>
      </c>
      <c r="G14" s="127">
        <v>8</v>
      </c>
      <c r="H14" s="127">
        <f>2+1</f>
        <v>3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</row>
    <row r="15" spans="2:14" ht="45" x14ac:dyDescent="0.25">
      <c r="B15" s="144"/>
      <c r="C15" s="89" t="s">
        <v>236</v>
      </c>
      <c r="D15" s="90" t="s">
        <v>147</v>
      </c>
      <c r="E15" s="135">
        <v>0</v>
      </c>
      <c r="F15" s="135">
        <v>2</v>
      </c>
      <c r="G15" s="115">
        <v>0</v>
      </c>
      <c r="H15" s="115">
        <v>0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</row>
    <row r="16" spans="2:14" ht="45" x14ac:dyDescent="0.25">
      <c r="B16" s="144"/>
      <c r="C16" s="89" t="s">
        <v>238</v>
      </c>
      <c r="D16" s="121" t="s">
        <v>147</v>
      </c>
      <c r="E16" s="119">
        <v>0</v>
      </c>
      <c r="F16" s="119">
        <v>1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</row>
    <row r="17" spans="2:14" ht="30" x14ac:dyDescent="0.25">
      <c r="B17" s="144"/>
      <c r="C17" s="89" t="s">
        <v>252</v>
      </c>
      <c r="D17" s="119" t="s">
        <v>253</v>
      </c>
      <c r="E17" s="119">
        <v>0</v>
      </c>
      <c r="F17" s="119">
        <v>1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</row>
    <row r="18" spans="2:14" ht="45" x14ac:dyDescent="0.25">
      <c r="B18" s="144"/>
      <c r="C18" s="89" t="s">
        <v>254</v>
      </c>
      <c r="D18" s="119" t="s">
        <v>253</v>
      </c>
      <c r="E18" s="119">
        <v>0</v>
      </c>
      <c r="F18" s="119">
        <v>1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</row>
    <row r="19" spans="2:14" ht="75" x14ac:dyDescent="0.25">
      <c r="B19" s="144"/>
      <c r="C19" s="89" t="s">
        <v>340</v>
      </c>
      <c r="D19" s="119" t="s">
        <v>147</v>
      </c>
      <c r="E19" s="119">
        <v>0</v>
      </c>
      <c r="F19" s="119">
        <v>0</v>
      </c>
      <c r="G19" s="115">
        <v>0</v>
      </c>
      <c r="H19" s="136">
        <v>1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</row>
    <row r="20" spans="2:14" ht="75" x14ac:dyDescent="0.25">
      <c r="B20" s="144"/>
      <c r="C20" s="89" t="s">
        <v>264</v>
      </c>
      <c r="D20" s="119" t="s">
        <v>253</v>
      </c>
      <c r="E20" s="119">
        <v>0</v>
      </c>
      <c r="F20" s="119">
        <v>1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</row>
    <row r="21" spans="2:14" ht="30" x14ac:dyDescent="0.25">
      <c r="B21" s="144"/>
      <c r="C21" s="89" t="s">
        <v>265</v>
      </c>
      <c r="D21" s="119" t="s">
        <v>253</v>
      </c>
      <c r="E21" s="119">
        <v>0</v>
      </c>
      <c r="F21" s="119">
        <v>0</v>
      </c>
      <c r="G21" s="119">
        <v>1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</row>
    <row r="22" spans="2:14" ht="75" x14ac:dyDescent="0.25">
      <c r="B22" s="144"/>
      <c r="C22" s="89" t="s">
        <v>328</v>
      </c>
      <c r="D22" s="119" t="s">
        <v>253</v>
      </c>
      <c r="E22" s="119">
        <v>0</v>
      </c>
      <c r="F22" s="119">
        <v>0</v>
      </c>
      <c r="G22" s="119">
        <v>2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</row>
    <row r="23" spans="2:14" ht="75" x14ac:dyDescent="0.25">
      <c r="B23" s="144"/>
      <c r="C23" s="89" t="s">
        <v>327</v>
      </c>
      <c r="D23" s="119" t="s">
        <v>147</v>
      </c>
      <c r="E23" s="119">
        <v>0</v>
      </c>
      <c r="F23" s="119">
        <v>0</v>
      </c>
      <c r="G23" s="119">
        <v>4</v>
      </c>
      <c r="H23" s="136">
        <v>1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</row>
    <row r="24" spans="2:14" ht="45" x14ac:dyDescent="0.25">
      <c r="B24" s="144"/>
      <c r="C24" s="89" t="s">
        <v>337</v>
      </c>
      <c r="D24" s="119" t="s">
        <v>253</v>
      </c>
      <c r="E24" s="119">
        <v>0</v>
      </c>
      <c r="F24" s="119">
        <v>0</v>
      </c>
      <c r="G24" s="115">
        <v>0</v>
      </c>
      <c r="H24" s="119">
        <f>4+5</f>
        <v>9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</row>
  </sheetData>
  <mergeCells count="9">
    <mergeCell ref="B11:B24"/>
    <mergeCell ref="B6:B10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81"/>
  <sheetViews>
    <sheetView tabSelected="1" view="pageBreakPreview" zoomScale="60" zoomScaleNormal="70" workbookViewId="0">
      <pane ySplit="7" topLeftCell="A8" activePane="bottomLeft" state="frozen"/>
      <selection pane="bottomLeft" activeCell="B15" sqref="B15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0" t="s">
        <v>189</v>
      </c>
      <c r="AN1" s="140"/>
      <c r="AO1" s="140"/>
      <c r="AP1" s="140"/>
      <c r="AQ1" s="140"/>
    </row>
    <row r="2" spans="1:44" ht="41.25" customHeight="1" x14ac:dyDescent="0.25">
      <c r="A2" s="151" t="s">
        <v>188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9" t="s">
        <v>2</v>
      </c>
      <c r="B4" s="99" t="s">
        <v>4</v>
      </c>
      <c r="C4" s="99" t="s">
        <v>70</v>
      </c>
      <c r="D4" s="99" t="s">
        <v>0</v>
      </c>
      <c r="E4" s="157" t="s">
        <v>192</v>
      </c>
      <c r="F4" s="158"/>
      <c r="G4" s="158"/>
      <c r="H4" s="159"/>
      <c r="I4" s="105" t="s">
        <v>3</v>
      </c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7"/>
    </row>
    <row r="5" spans="1:44" ht="15.75" customHeight="1" x14ac:dyDescent="0.25">
      <c r="A5" s="100"/>
      <c r="B5" s="100"/>
      <c r="C5" s="100"/>
      <c r="D5" s="100"/>
      <c r="E5" s="102"/>
      <c r="F5" s="103"/>
      <c r="G5" s="103"/>
      <c r="H5" s="104"/>
      <c r="I5" s="148" t="s">
        <v>79</v>
      </c>
      <c r="J5" s="149"/>
      <c r="K5" s="149"/>
      <c r="L5" s="150"/>
      <c r="M5" s="148" t="s">
        <v>182</v>
      </c>
      <c r="N5" s="149"/>
      <c r="O5" s="149"/>
      <c r="P5" s="150"/>
      <c r="Q5" s="148" t="s">
        <v>184</v>
      </c>
      <c r="R5" s="149"/>
      <c r="S5" s="149"/>
      <c r="T5" s="150"/>
      <c r="U5" s="148" t="s">
        <v>183</v>
      </c>
      <c r="V5" s="149"/>
      <c r="W5" s="149"/>
      <c r="X5" s="150"/>
      <c r="Y5" s="148" t="s">
        <v>193</v>
      </c>
      <c r="Z5" s="149"/>
      <c r="AA5" s="149"/>
      <c r="AB5" s="150"/>
      <c r="AC5" s="148" t="s">
        <v>194</v>
      </c>
      <c r="AD5" s="149"/>
      <c r="AE5" s="149"/>
      <c r="AF5" s="150"/>
      <c r="AG5" s="148" t="s">
        <v>195</v>
      </c>
      <c r="AH5" s="149"/>
      <c r="AI5" s="149"/>
      <c r="AJ5" s="150"/>
      <c r="AK5" s="148" t="s">
        <v>196</v>
      </c>
      <c r="AL5" s="149"/>
      <c r="AM5" s="149"/>
      <c r="AN5" s="150"/>
      <c r="AO5" s="148" t="s">
        <v>197</v>
      </c>
      <c r="AP5" s="149"/>
      <c r="AQ5" s="149"/>
      <c r="AR5" s="150"/>
    </row>
    <row r="6" spans="1:44" x14ac:dyDescent="0.25">
      <c r="A6" s="100"/>
      <c r="B6" s="100"/>
      <c r="C6" s="100"/>
      <c r="D6" s="100"/>
      <c r="E6" s="94" t="s">
        <v>1</v>
      </c>
      <c r="F6" s="96" t="s">
        <v>3</v>
      </c>
      <c r="G6" s="97"/>
      <c r="H6" s="98"/>
      <c r="I6" s="94" t="s">
        <v>1</v>
      </c>
      <c r="J6" s="96" t="s">
        <v>3</v>
      </c>
      <c r="K6" s="97"/>
      <c r="L6" s="98"/>
      <c r="M6" s="94" t="s">
        <v>1</v>
      </c>
      <c r="N6" s="97"/>
      <c r="O6" s="97"/>
      <c r="P6" s="98"/>
      <c r="Q6" s="94" t="s">
        <v>1</v>
      </c>
      <c r="R6" s="97"/>
      <c r="S6" s="97"/>
      <c r="T6" s="98"/>
      <c r="U6" s="94" t="s">
        <v>1</v>
      </c>
      <c r="V6" s="97"/>
      <c r="W6" s="97"/>
      <c r="X6" s="98"/>
      <c r="Y6" s="94" t="s">
        <v>1</v>
      </c>
      <c r="Z6" s="97"/>
      <c r="AA6" s="97"/>
      <c r="AB6" s="98"/>
      <c r="AC6" s="94" t="s">
        <v>1</v>
      </c>
      <c r="AD6" s="97"/>
      <c r="AE6" s="97"/>
      <c r="AF6" s="98"/>
      <c r="AG6" s="94" t="s">
        <v>1</v>
      </c>
      <c r="AJ6" s="18"/>
      <c r="AK6" s="94" t="s">
        <v>1</v>
      </c>
      <c r="AN6" s="18"/>
      <c r="AO6" s="94" t="s">
        <v>1</v>
      </c>
      <c r="AR6" s="18"/>
    </row>
    <row r="7" spans="1:44" s="21" customFormat="1" ht="55.5" customHeight="1" x14ac:dyDescent="0.25">
      <c r="A7" s="101"/>
      <c r="B7" s="101"/>
      <c r="C7" s="101"/>
      <c r="D7" s="101"/>
      <c r="E7" s="95"/>
      <c r="F7" s="20" t="s">
        <v>25</v>
      </c>
      <c r="G7" s="20" t="s">
        <v>26</v>
      </c>
      <c r="H7" s="20" t="s">
        <v>27</v>
      </c>
      <c r="I7" s="95"/>
      <c r="J7" s="20" t="s">
        <v>25</v>
      </c>
      <c r="K7" s="20" t="s">
        <v>26</v>
      </c>
      <c r="L7" s="20" t="s">
        <v>27</v>
      </c>
      <c r="M7" s="95"/>
      <c r="N7" s="20" t="s">
        <v>25</v>
      </c>
      <c r="O7" s="20" t="s">
        <v>26</v>
      </c>
      <c r="P7" s="20" t="s">
        <v>27</v>
      </c>
      <c r="Q7" s="95"/>
      <c r="R7" s="20" t="s">
        <v>25</v>
      </c>
      <c r="S7" s="20" t="s">
        <v>26</v>
      </c>
      <c r="T7" s="20" t="s">
        <v>27</v>
      </c>
      <c r="U7" s="95"/>
      <c r="V7" s="20" t="s">
        <v>25</v>
      </c>
      <c r="W7" s="20" t="s">
        <v>26</v>
      </c>
      <c r="X7" s="20" t="s">
        <v>27</v>
      </c>
      <c r="Y7" s="95"/>
      <c r="Z7" s="20" t="s">
        <v>25</v>
      </c>
      <c r="AA7" s="20" t="s">
        <v>26</v>
      </c>
      <c r="AB7" s="20" t="s">
        <v>27</v>
      </c>
      <c r="AC7" s="95"/>
      <c r="AD7" s="20" t="s">
        <v>25</v>
      </c>
      <c r="AE7" s="20" t="s">
        <v>26</v>
      </c>
      <c r="AF7" s="20" t="s">
        <v>27</v>
      </c>
      <c r="AG7" s="95"/>
      <c r="AH7" s="20" t="s">
        <v>25</v>
      </c>
      <c r="AI7" s="20" t="s">
        <v>26</v>
      </c>
      <c r="AJ7" s="20" t="s">
        <v>27</v>
      </c>
      <c r="AK7" s="95"/>
      <c r="AL7" s="20" t="s">
        <v>25</v>
      </c>
      <c r="AM7" s="20" t="s">
        <v>26</v>
      </c>
      <c r="AN7" s="20" t="s">
        <v>27</v>
      </c>
      <c r="AO7" s="95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56" t="s">
        <v>198</v>
      </c>
      <c r="C9" s="156"/>
      <c r="D9" s="156"/>
      <c r="E9" s="25">
        <f t="shared" ref="E9:AR9" si="0">E10+E17+E49+E71</f>
        <v>64330.299999999996</v>
      </c>
      <c r="F9" s="25">
        <f t="shared" si="0"/>
        <v>0</v>
      </c>
      <c r="G9" s="25">
        <f t="shared" si="0"/>
        <v>64330.299999999996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9726.5999999999985</v>
      </c>
      <c r="R9" s="25">
        <f t="shared" si="0"/>
        <v>0</v>
      </c>
      <c r="S9" s="25">
        <f t="shared" si="0"/>
        <v>9726.5999999999985</v>
      </c>
      <c r="T9" s="25">
        <f t="shared" si="0"/>
        <v>0</v>
      </c>
      <c r="U9" s="25">
        <f t="shared" si="0"/>
        <v>1506.1999999999998</v>
      </c>
      <c r="V9" s="25">
        <f t="shared" si="0"/>
        <v>0</v>
      </c>
      <c r="W9" s="25">
        <f t="shared" si="0"/>
        <v>1506.1999999999998</v>
      </c>
      <c r="X9" s="25">
        <f t="shared" si="0"/>
        <v>0</v>
      </c>
      <c r="Y9" s="25">
        <f t="shared" si="0"/>
        <v>1549.4</v>
      </c>
      <c r="Z9" s="25">
        <f t="shared" si="0"/>
        <v>0</v>
      </c>
      <c r="AA9" s="25">
        <f t="shared" si="0"/>
        <v>1549.4</v>
      </c>
      <c r="AB9" s="25">
        <f t="shared" si="0"/>
        <v>0</v>
      </c>
      <c r="AC9" s="25">
        <f t="shared" si="0"/>
        <v>1089.8999999999999</v>
      </c>
      <c r="AD9" s="25">
        <f t="shared" si="0"/>
        <v>0</v>
      </c>
      <c r="AE9" s="25">
        <f t="shared" si="0"/>
        <v>1089.8999999999999</v>
      </c>
      <c r="AF9" s="25">
        <f t="shared" si="0"/>
        <v>0</v>
      </c>
      <c r="AG9" s="25">
        <f t="shared" si="0"/>
        <v>1089.8999999999999</v>
      </c>
      <c r="AH9" s="25">
        <f t="shared" si="0"/>
        <v>0</v>
      </c>
      <c r="AI9" s="25">
        <f t="shared" si="0"/>
        <v>1089.8999999999999</v>
      </c>
      <c r="AJ9" s="25">
        <f t="shared" si="0"/>
        <v>0</v>
      </c>
      <c r="AK9" s="25">
        <f t="shared" si="0"/>
        <v>1089.8999999999999</v>
      </c>
      <c r="AL9" s="25">
        <f t="shared" si="0"/>
        <v>0</v>
      </c>
      <c r="AM9" s="25">
        <f t="shared" si="0"/>
        <v>1089.8999999999999</v>
      </c>
      <c r="AN9" s="25">
        <f t="shared" si="0"/>
        <v>0</v>
      </c>
      <c r="AO9" s="25">
        <f t="shared" si="0"/>
        <v>1089.8999999999999</v>
      </c>
      <c r="AP9" s="25">
        <f t="shared" si="0"/>
        <v>0</v>
      </c>
      <c r="AQ9" s="25">
        <f t="shared" si="0"/>
        <v>1089.8999999999999</v>
      </c>
      <c r="AR9" s="25">
        <f t="shared" si="0"/>
        <v>0</v>
      </c>
    </row>
    <row r="10" spans="1:44" outlineLevel="3" x14ac:dyDescent="0.25">
      <c r="A10" s="22">
        <v>1</v>
      </c>
      <c r="B10" s="152" t="s">
        <v>77</v>
      </c>
      <c r="C10" s="152"/>
      <c r="D10" s="152"/>
      <c r="E10" s="25">
        <f>SUM(E11:E16)</f>
        <v>11593.699999999999</v>
      </c>
      <c r="F10" s="25">
        <f t="shared" ref="F10:AR10" si="1">SUM(F11:F16)</f>
        <v>0</v>
      </c>
      <c r="G10" s="25">
        <f t="shared" si="1"/>
        <v>11593.699999999999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548.6</v>
      </c>
      <c r="R10" s="25">
        <f t="shared" si="1"/>
        <v>0</v>
      </c>
      <c r="S10" s="25">
        <f t="shared" si="1"/>
        <v>548.6</v>
      </c>
      <c r="T10" s="25">
        <f t="shared" si="1"/>
        <v>0</v>
      </c>
      <c r="U10" s="25">
        <f t="shared" si="1"/>
        <v>519.79999999999995</v>
      </c>
      <c r="V10" s="25">
        <f t="shared" si="1"/>
        <v>0</v>
      </c>
      <c r="W10" s="25">
        <f t="shared" si="1"/>
        <v>519.79999999999995</v>
      </c>
      <c r="X10" s="25">
        <f t="shared" si="1"/>
        <v>0</v>
      </c>
      <c r="Y10" s="25">
        <f t="shared" si="1"/>
        <v>523.6</v>
      </c>
      <c r="Z10" s="25">
        <f t="shared" si="1"/>
        <v>0</v>
      </c>
      <c r="AA10" s="25">
        <f t="shared" si="1"/>
        <v>523.6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7" t="s">
        <v>17</v>
      </c>
      <c r="B11" s="2" t="s">
        <v>80</v>
      </c>
      <c r="C11" s="3" t="s">
        <v>6</v>
      </c>
      <c r="D11" s="3" t="s">
        <v>6</v>
      </c>
      <c r="E11" s="12">
        <f>G11</f>
        <v>413.7</v>
      </c>
      <c r="F11" s="13">
        <f t="shared" ref="F11:G13" si="2">J11+N11+R11+V11+Z11+AD11+AH11+AL11+AP11</f>
        <v>0</v>
      </c>
      <c r="G11" s="13">
        <f t="shared" si="2"/>
        <v>413.7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92</v>
      </c>
      <c r="R11" s="26">
        <v>0</v>
      </c>
      <c r="S11" s="26">
        <v>92</v>
      </c>
      <c r="T11" s="26">
        <v>0</v>
      </c>
      <c r="U11" s="28">
        <f t="shared" ref="U11:U12" si="5">SUM(V11:X11)</f>
        <v>95.7</v>
      </c>
      <c r="V11" s="26">
        <v>0</v>
      </c>
      <c r="W11" s="26">
        <v>95.7</v>
      </c>
      <c r="X11" s="26">
        <v>0</v>
      </c>
      <c r="Y11" s="28">
        <f t="shared" ref="Y11:Y12" si="6">SUM(Z11:AB11)</f>
        <v>99.5</v>
      </c>
      <c r="Z11" s="26">
        <v>0</v>
      </c>
      <c r="AA11" s="26">
        <v>99.5</v>
      </c>
      <c r="AB11" s="26">
        <v>0</v>
      </c>
      <c r="AC11" s="28">
        <f t="shared" ref="AC11:AC12" si="7">SUM(AD11:AF11)</f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1260</v>
      </c>
      <c r="F12" s="13">
        <f t="shared" si="2"/>
        <v>0</v>
      </c>
      <c r="G12" s="13">
        <f t="shared" si="2"/>
        <v>1260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360</v>
      </c>
      <c r="R12" s="26">
        <v>0</v>
      </c>
      <c r="S12" s="26">
        <v>360</v>
      </c>
      <c r="T12" s="26">
        <v>0</v>
      </c>
      <c r="U12" s="28">
        <f t="shared" si="5"/>
        <v>360</v>
      </c>
      <c r="V12" s="26">
        <v>0</v>
      </c>
      <c r="W12" s="26">
        <v>360</v>
      </c>
      <c r="X12" s="26">
        <v>0</v>
      </c>
      <c r="Y12" s="28">
        <f t="shared" si="6"/>
        <v>360</v>
      </c>
      <c r="Z12" s="26">
        <v>0</v>
      </c>
      <c r="AA12" s="26">
        <v>360</v>
      </c>
      <c r="AB12" s="26">
        <v>0</v>
      </c>
      <c r="AC12" s="28">
        <f t="shared" si="7"/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8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>SUM(F14:H14)</f>
        <v>9143.7999999999993</v>
      </c>
      <c r="F14" s="13">
        <f t="shared" ref="F14" si="8">J14+N14+R14+V14+Z14+AD14+AH14+AL14+AP14</f>
        <v>0</v>
      </c>
      <c r="G14" s="13">
        <f t="shared" ref="G14" si="9">K14+O14+S14+W14+AA14+AE14+AI14+AM14+AQ14</f>
        <v>9143.7999999999993</v>
      </c>
      <c r="H14" s="13">
        <f t="shared" si="3"/>
        <v>0</v>
      </c>
      <c r="I14" s="25">
        <f t="shared" si="4"/>
        <v>5031.2</v>
      </c>
      <c r="J14" s="26">
        <v>0</v>
      </c>
      <c r="K14" s="126">
        <f>2957.8+302.7+1420.4+350.3</f>
        <v>5031.2</v>
      </c>
      <c r="L14" s="26">
        <v>0</v>
      </c>
      <c r="M14" s="25">
        <f>SUM(N14:P14)</f>
        <v>4112.5999999999995</v>
      </c>
      <c r="N14" s="26">
        <v>0</v>
      </c>
      <c r="O14" s="123">
        <f>3308.7+803.9</f>
        <v>4112.5999999999995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>SUM(F15:H15)</f>
        <v>185</v>
      </c>
      <c r="F15" s="13">
        <f t="shared" ref="F15" si="10">J15+N15+R15+V15+Z15+AD15+AH15+AL15+AP15</f>
        <v>0</v>
      </c>
      <c r="G15" s="13">
        <f t="shared" ref="G15" si="11">K15+O15+S15+W15+AA15+AE15+AI15+AM15+AQ15</f>
        <v>185</v>
      </c>
      <c r="H15" s="13">
        <f t="shared" si="3"/>
        <v>0</v>
      </c>
      <c r="I15" s="25">
        <f t="shared" si="4"/>
        <v>50</v>
      </c>
      <c r="J15" s="26">
        <v>0</v>
      </c>
      <c r="K15" s="108">
        <v>50</v>
      </c>
      <c r="L15" s="26">
        <v>0</v>
      </c>
      <c r="M15" s="25">
        <f>SUM(N15:P15)</f>
        <v>100</v>
      </c>
      <c r="N15" s="26">
        <v>0</v>
      </c>
      <c r="O15" s="123">
        <v>100</v>
      </c>
      <c r="P15" s="26">
        <v>0</v>
      </c>
      <c r="Q15" s="28">
        <f>SUM(R15:T15)</f>
        <v>35</v>
      </c>
      <c r="R15" s="26">
        <v>0</v>
      </c>
      <c r="S15" s="27">
        <v>35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316</v>
      </c>
      <c r="B16" s="2" t="s">
        <v>317</v>
      </c>
      <c r="C16" s="3" t="s">
        <v>60</v>
      </c>
      <c r="D16" s="4" t="s">
        <v>212</v>
      </c>
      <c r="E16" s="12">
        <f>SUM(F16:H16)</f>
        <v>32</v>
      </c>
      <c r="F16" s="13">
        <f t="shared" ref="F16" si="12">J16+N16+R16+V16+Z16+AD16+AH16+AL16+AP16</f>
        <v>0</v>
      </c>
      <c r="G16" s="13">
        <f t="shared" ref="G16" si="13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>SUM(N16:P16)</f>
        <v>32</v>
      </c>
      <c r="N16" s="26">
        <v>0</v>
      </c>
      <c r="O16" s="123">
        <v>32</v>
      </c>
      <c r="P16" s="26">
        <v>0</v>
      </c>
      <c r="Q16" s="28">
        <f>SUM(R16:T16)</f>
        <v>0</v>
      </c>
      <c r="R16" s="26">
        <v>0</v>
      </c>
      <c r="S16" s="27">
        <v>0</v>
      </c>
      <c r="T16" s="26">
        <v>0</v>
      </c>
      <c r="U16" s="28">
        <f>SUM(V16:X16)</f>
        <v>0</v>
      </c>
      <c r="V16" s="26">
        <v>0</v>
      </c>
      <c r="W16" s="27">
        <v>0</v>
      </c>
      <c r="X16" s="26">
        <v>0</v>
      </c>
      <c r="Y16" s="28">
        <f>SUM(Z16:AB16)</f>
        <v>0</v>
      </c>
      <c r="Z16" s="26">
        <v>0</v>
      </c>
      <c r="AA16" s="27">
        <v>0</v>
      </c>
      <c r="AB16" s="26">
        <v>0</v>
      </c>
      <c r="AC16" s="28">
        <f>SUM(AD16:AF16)</f>
        <v>0</v>
      </c>
      <c r="AD16" s="26">
        <v>0</v>
      </c>
      <c r="AE16" s="27">
        <v>0</v>
      </c>
      <c r="AF16" s="26">
        <v>0</v>
      </c>
      <c r="AG16" s="28">
        <f>SUM(AH16:AJ16)</f>
        <v>0</v>
      </c>
      <c r="AH16" s="26">
        <v>0</v>
      </c>
      <c r="AI16" s="27">
        <v>0</v>
      </c>
      <c r="AJ16" s="26">
        <v>0</v>
      </c>
      <c r="AK16" s="28">
        <f>SUM(AL16:AN16)</f>
        <v>0</v>
      </c>
      <c r="AL16" s="26">
        <v>0</v>
      </c>
      <c r="AM16" s="27">
        <v>0</v>
      </c>
      <c r="AN16" s="26">
        <v>0</v>
      </c>
      <c r="AO16" s="28">
        <f>SUM(AP16:AR16)</f>
        <v>0</v>
      </c>
      <c r="AP16" s="26">
        <v>0</v>
      </c>
      <c r="AQ16" s="27">
        <v>0</v>
      </c>
      <c r="AR16" s="26">
        <v>0</v>
      </c>
    </row>
    <row r="17" spans="1:44" outlineLevel="3" x14ac:dyDescent="0.25">
      <c r="A17" s="22" t="s">
        <v>200</v>
      </c>
      <c r="B17" s="152" t="s">
        <v>199</v>
      </c>
      <c r="C17" s="152"/>
      <c r="D17" s="152"/>
      <c r="E17" s="25">
        <f>E18+E31+E32+E33+E34+E35+E36+E37+E38+E39+E40+E41+E42+E43+E44+E45+E46+E47+E48</f>
        <v>24161.699999999997</v>
      </c>
      <c r="F17" s="25">
        <f t="shared" ref="F17:AR17" si="14">F18+F31+F32+F33+F34+F35+F36+F37+F38+F39+F40+F41+F42+F43+F44+F45+F46+F47+F48</f>
        <v>0</v>
      </c>
      <c r="G17" s="25">
        <f t="shared" si="14"/>
        <v>24161.699999999997</v>
      </c>
      <c r="H17" s="25">
        <f t="shared" si="14"/>
        <v>0</v>
      </c>
      <c r="I17" s="25">
        <f t="shared" si="14"/>
        <v>11234.1</v>
      </c>
      <c r="J17" s="25">
        <f t="shared" si="14"/>
        <v>0</v>
      </c>
      <c r="K17" s="25">
        <f t="shared" si="14"/>
        <v>11234.1</v>
      </c>
      <c r="L17" s="25">
        <f t="shared" si="14"/>
        <v>0</v>
      </c>
      <c r="M17" s="25">
        <f t="shared" si="14"/>
        <v>4103.4999999999991</v>
      </c>
      <c r="N17" s="25">
        <f t="shared" si="14"/>
        <v>0</v>
      </c>
      <c r="O17" s="25">
        <f t="shared" si="14"/>
        <v>4103.4999999999991</v>
      </c>
      <c r="P17" s="25">
        <f t="shared" si="14"/>
        <v>0</v>
      </c>
      <c r="Q17" s="25">
        <f t="shared" si="14"/>
        <v>2708.7</v>
      </c>
      <c r="R17" s="25">
        <f t="shared" si="14"/>
        <v>0</v>
      </c>
      <c r="S17" s="25">
        <f t="shared" si="14"/>
        <v>2708.7</v>
      </c>
      <c r="T17" s="25">
        <f t="shared" si="14"/>
        <v>0</v>
      </c>
      <c r="U17" s="25">
        <f t="shared" si="14"/>
        <v>986.4</v>
      </c>
      <c r="V17" s="25">
        <f t="shared" si="14"/>
        <v>0</v>
      </c>
      <c r="W17" s="25">
        <f t="shared" si="14"/>
        <v>986.4</v>
      </c>
      <c r="X17" s="25">
        <f t="shared" si="14"/>
        <v>0</v>
      </c>
      <c r="Y17" s="25">
        <f t="shared" si="14"/>
        <v>1025.8</v>
      </c>
      <c r="Z17" s="25">
        <f t="shared" si="14"/>
        <v>0</v>
      </c>
      <c r="AA17" s="25">
        <f t="shared" si="14"/>
        <v>1025.8</v>
      </c>
      <c r="AB17" s="25">
        <f t="shared" si="14"/>
        <v>0</v>
      </c>
      <c r="AC17" s="25">
        <f t="shared" si="14"/>
        <v>1025.8</v>
      </c>
      <c r="AD17" s="25">
        <f t="shared" si="14"/>
        <v>0</v>
      </c>
      <c r="AE17" s="25">
        <f t="shared" si="14"/>
        <v>1025.8</v>
      </c>
      <c r="AF17" s="25">
        <f t="shared" si="14"/>
        <v>0</v>
      </c>
      <c r="AG17" s="25">
        <f t="shared" si="14"/>
        <v>1025.8</v>
      </c>
      <c r="AH17" s="25">
        <f t="shared" si="14"/>
        <v>0</v>
      </c>
      <c r="AI17" s="25">
        <f t="shared" si="14"/>
        <v>1025.8</v>
      </c>
      <c r="AJ17" s="25">
        <f t="shared" si="14"/>
        <v>0</v>
      </c>
      <c r="AK17" s="25">
        <f t="shared" si="14"/>
        <v>1025.8</v>
      </c>
      <c r="AL17" s="25">
        <f t="shared" si="14"/>
        <v>0</v>
      </c>
      <c r="AM17" s="25">
        <f t="shared" si="14"/>
        <v>1025.8</v>
      </c>
      <c r="AN17" s="25">
        <f t="shared" si="14"/>
        <v>0</v>
      </c>
      <c r="AO17" s="25">
        <f t="shared" si="14"/>
        <v>1025.8</v>
      </c>
      <c r="AP17" s="25">
        <f t="shared" si="14"/>
        <v>0</v>
      </c>
      <c r="AQ17" s="25">
        <f t="shared" si="14"/>
        <v>1025.8</v>
      </c>
      <c r="AR17" s="25">
        <f t="shared" si="14"/>
        <v>0</v>
      </c>
    </row>
    <row r="18" spans="1:44" ht="42" customHeight="1" outlineLevel="3" x14ac:dyDescent="0.25">
      <c r="A18" s="107" t="s">
        <v>43</v>
      </c>
      <c r="B18" s="153" t="s">
        <v>186</v>
      </c>
      <c r="C18" s="154"/>
      <c r="D18" s="155"/>
      <c r="E18" s="12">
        <f>SUM(E19:E30)</f>
        <v>8789.0999999999985</v>
      </c>
      <c r="F18" s="12">
        <f t="shared" ref="F18:AR18" si="15">SUM(F19:F30)</f>
        <v>0</v>
      </c>
      <c r="G18" s="12">
        <f t="shared" si="15"/>
        <v>8789.0999999999985</v>
      </c>
      <c r="H18" s="12">
        <f t="shared" si="15"/>
        <v>0</v>
      </c>
      <c r="I18" s="12">
        <f t="shared" si="15"/>
        <v>863.5999999999998</v>
      </c>
      <c r="J18" s="12">
        <f t="shared" si="15"/>
        <v>0</v>
      </c>
      <c r="K18" s="12">
        <f t="shared" si="15"/>
        <v>863.5999999999998</v>
      </c>
      <c r="L18" s="12">
        <f t="shared" si="15"/>
        <v>0</v>
      </c>
      <c r="M18" s="12">
        <f t="shared" si="15"/>
        <v>861.69999999999993</v>
      </c>
      <c r="N18" s="12">
        <f t="shared" si="15"/>
        <v>0</v>
      </c>
      <c r="O18" s="130">
        <f t="shared" si="15"/>
        <v>861.69999999999993</v>
      </c>
      <c r="P18" s="12">
        <f t="shared" si="15"/>
        <v>0</v>
      </c>
      <c r="Q18" s="12">
        <f t="shared" si="15"/>
        <v>948.39999999999975</v>
      </c>
      <c r="R18" s="12">
        <f t="shared" si="15"/>
        <v>0</v>
      </c>
      <c r="S18" s="130">
        <f t="shared" si="15"/>
        <v>948.39999999999975</v>
      </c>
      <c r="T18" s="12">
        <f t="shared" si="15"/>
        <v>0</v>
      </c>
      <c r="U18" s="12">
        <f t="shared" si="15"/>
        <v>986.4</v>
      </c>
      <c r="V18" s="12">
        <f t="shared" si="15"/>
        <v>0</v>
      </c>
      <c r="W18" s="130">
        <f t="shared" si="15"/>
        <v>986.4</v>
      </c>
      <c r="X18" s="12">
        <f t="shared" si="15"/>
        <v>0</v>
      </c>
      <c r="Y18" s="12">
        <f t="shared" si="15"/>
        <v>1025.8</v>
      </c>
      <c r="Z18" s="12">
        <f t="shared" si="15"/>
        <v>0</v>
      </c>
      <c r="AA18" s="12">
        <f t="shared" si="15"/>
        <v>1025.8</v>
      </c>
      <c r="AB18" s="12">
        <f t="shared" si="15"/>
        <v>0</v>
      </c>
      <c r="AC18" s="12">
        <f t="shared" si="15"/>
        <v>1025.8</v>
      </c>
      <c r="AD18" s="12">
        <f t="shared" si="15"/>
        <v>0</v>
      </c>
      <c r="AE18" s="12">
        <f t="shared" si="15"/>
        <v>1025.8</v>
      </c>
      <c r="AF18" s="12">
        <f t="shared" si="15"/>
        <v>0</v>
      </c>
      <c r="AG18" s="12">
        <f t="shared" si="15"/>
        <v>1025.8</v>
      </c>
      <c r="AH18" s="12">
        <f t="shared" si="15"/>
        <v>0</v>
      </c>
      <c r="AI18" s="12">
        <f t="shared" si="15"/>
        <v>1025.8</v>
      </c>
      <c r="AJ18" s="12">
        <f t="shared" si="15"/>
        <v>0</v>
      </c>
      <c r="AK18" s="12">
        <f t="shared" si="15"/>
        <v>1025.8</v>
      </c>
      <c r="AL18" s="12">
        <f t="shared" si="15"/>
        <v>0</v>
      </c>
      <c r="AM18" s="12">
        <f t="shared" si="15"/>
        <v>1025.8</v>
      </c>
      <c r="AN18" s="12">
        <f t="shared" si="15"/>
        <v>0</v>
      </c>
      <c r="AO18" s="12">
        <f t="shared" si="15"/>
        <v>1025.8</v>
      </c>
      <c r="AP18" s="12">
        <f t="shared" si="15"/>
        <v>0</v>
      </c>
      <c r="AQ18" s="12">
        <f t="shared" si="15"/>
        <v>1025.8</v>
      </c>
      <c r="AR18" s="12">
        <f t="shared" si="15"/>
        <v>0</v>
      </c>
    </row>
    <row r="19" spans="1:44" ht="42" customHeight="1" outlineLevel="3" x14ac:dyDescent="0.25">
      <c r="A19" s="24" t="s">
        <v>71</v>
      </c>
      <c r="B19" s="85" t="s">
        <v>223</v>
      </c>
      <c r="C19" s="4" t="s">
        <v>60</v>
      </c>
      <c r="D19" s="4" t="s">
        <v>212</v>
      </c>
      <c r="E19" s="12">
        <f t="shared" ref="E19:E24" si="16">SUM(F19:H19)</f>
        <v>325.90000000000003</v>
      </c>
      <c r="F19" s="13">
        <v>0</v>
      </c>
      <c r="G19" s="13">
        <f t="shared" ref="G19:G24" si="17">K19+O19+S19+W19+AA19+AE19+AI19+AM19+AQ19</f>
        <v>325.90000000000003</v>
      </c>
      <c r="H19" s="13">
        <v>0</v>
      </c>
      <c r="I19" s="25">
        <f t="shared" ref="I19:I28" si="18">K19</f>
        <v>34.5</v>
      </c>
      <c r="J19" s="26">
        <v>0</v>
      </c>
      <c r="K19" s="26">
        <f>33.1+1.4</f>
        <v>34.5</v>
      </c>
      <c r="L19" s="26">
        <v>0</v>
      </c>
      <c r="M19" s="25">
        <f t="shared" ref="M19:M28" si="19">O19</f>
        <v>34.5</v>
      </c>
      <c r="N19" s="112">
        <v>0</v>
      </c>
      <c r="O19" s="131">
        <v>34.5</v>
      </c>
      <c r="P19" s="113">
        <v>0</v>
      </c>
      <c r="Q19" s="25">
        <f t="shared" ref="Q19:Q28" si="20">S19</f>
        <v>34.5</v>
      </c>
      <c r="R19" s="112">
        <v>0</v>
      </c>
      <c r="S19" s="131">
        <v>34.5</v>
      </c>
      <c r="T19" s="113">
        <v>0</v>
      </c>
      <c r="U19" s="25">
        <f t="shared" ref="U19:U28" si="21">W19</f>
        <v>35.9</v>
      </c>
      <c r="V19" s="112">
        <v>0</v>
      </c>
      <c r="W19" s="131">
        <v>35.9</v>
      </c>
      <c r="X19" s="113">
        <v>0</v>
      </c>
      <c r="Y19" s="25">
        <f t="shared" ref="Y19:Y28" si="22">AA19</f>
        <v>37.299999999999997</v>
      </c>
      <c r="Z19" s="26">
        <v>0</v>
      </c>
      <c r="AA19" s="131">
        <v>37.299999999999997</v>
      </c>
      <c r="AB19" s="26">
        <v>0</v>
      </c>
      <c r="AC19" s="25">
        <f t="shared" ref="AC19:AC28" si="23">AE19</f>
        <v>37.299999999999997</v>
      </c>
      <c r="AD19" s="26">
        <v>0</v>
      </c>
      <c r="AE19" s="131">
        <v>37.299999999999997</v>
      </c>
      <c r="AF19" s="26">
        <v>0</v>
      </c>
      <c r="AG19" s="25">
        <f t="shared" ref="AG19:AG28" si="24">AI19</f>
        <v>37.299999999999997</v>
      </c>
      <c r="AH19" s="26">
        <v>0</v>
      </c>
      <c r="AI19" s="131">
        <v>37.299999999999997</v>
      </c>
      <c r="AJ19" s="26">
        <v>0</v>
      </c>
      <c r="AK19" s="25">
        <f t="shared" ref="AK19:AK28" si="25">AM19</f>
        <v>37.299999999999997</v>
      </c>
      <c r="AL19" s="26">
        <v>0</v>
      </c>
      <c r="AM19" s="131">
        <v>37.299999999999997</v>
      </c>
      <c r="AN19" s="26">
        <v>0</v>
      </c>
      <c r="AO19" s="25">
        <f t="shared" ref="AO19:AO28" si="26">AQ19</f>
        <v>37.299999999999997</v>
      </c>
      <c r="AP19" s="26">
        <v>0</v>
      </c>
      <c r="AQ19" s="131">
        <v>37.299999999999997</v>
      </c>
      <c r="AR19" s="26">
        <v>0</v>
      </c>
    </row>
    <row r="20" spans="1:44" ht="42" customHeight="1" outlineLevel="3" x14ac:dyDescent="0.25">
      <c r="A20" s="30" t="s">
        <v>72</v>
      </c>
      <c r="B20" s="85" t="s">
        <v>207</v>
      </c>
      <c r="C20" s="4" t="s">
        <v>60</v>
      </c>
      <c r="D20" s="4" t="s">
        <v>212</v>
      </c>
      <c r="E20" s="12">
        <f t="shared" si="16"/>
        <v>1079.8999999999999</v>
      </c>
      <c r="F20" s="13">
        <v>0</v>
      </c>
      <c r="G20" s="13">
        <f t="shared" si="17"/>
        <v>1079.8999999999999</v>
      </c>
      <c r="H20" s="13">
        <v>0</v>
      </c>
      <c r="I20" s="25">
        <f t="shared" si="18"/>
        <v>116</v>
      </c>
      <c r="J20" s="26">
        <v>0</v>
      </c>
      <c r="K20" s="26">
        <f>111.2+4.8</f>
        <v>116</v>
      </c>
      <c r="L20" s="26">
        <v>0</v>
      </c>
      <c r="M20" s="25">
        <f t="shared" si="19"/>
        <v>114.1</v>
      </c>
      <c r="N20" s="112">
        <v>0</v>
      </c>
      <c r="O20" s="131">
        <v>114.1</v>
      </c>
      <c r="P20" s="113">
        <v>0</v>
      </c>
      <c r="Q20" s="25">
        <f t="shared" si="20"/>
        <v>114.1</v>
      </c>
      <c r="R20" s="112">
        <v>0</v>
      </c>
      <c r="S20" s="131">
        <v>114.1</v>
      </c>
      <c r="T20" s="113">
        <v>0</v>
      </c>
      <c r="U20" s="25">
        <f t="shared" si="21"/>
        <v>118.7</v>
      </c>
      <c r="V20" s="112">
        <v>0</v>
      </c>
      <c r="W20" s="131">
        <v>118.7</v>
      </c>
      <c r="X20" s="113">
        <v>0</v>
      </c>
      <c r="Y20" s="25">
        <f t="shared" si="22"/>
        <v>123.4</v>
      </c>
      <c r="Z20" s="26">
        <v>0</v>
      </c>
      <c r="AA20" s="131">
        <v>123.4</v>
      </c>
      <c r="AB20" s="26">
        <v>0</v>
      </c>
      <c r="AC20" s="25">
        <f t="shared" si="23"/>
        <v>123.4</v>
      </c>
      <c r="AD20" s="26">
        <v>0</v>
      </c>
      <c r="AE20" s="131">
        <v>123.4</v>
      </c>
      <c r="AF20" s="26">
        <v>0</v>
      </c>
      <c r="AG20" s="25">
        <f t="shared" si="24"/>
        <v>123.4</v>
      </c>
      <c r="AH20" s="26">
        <v>0</v>
      </c>
      <c r="AI20" s="131">
        <v>123.4</v>
      </c>
      <c r="AJ20" s="26">
        <v>0</v>
      </c>
      <c r="AK20" s="25">
        <f t="shared" si="25"/>
        <v>123.4</v>
      </c>
      <c r="AL20" s="26">
        <v>0</v>
      </c>
      <c r="AM20" s="131">
        <v>123.4</v>
      </c>
      <c r="AN20" s="26">
        <v>0</v>
      </c>
      <c r="AO20" s="25">
        <f t="shared" si="26"/>
        <v>123.4</v>
      </c>
      <c r="AP20" s="26">
        <v>0</v>
      </c>
      <c r="AQ20" s="131">
        <v>123.4</v>
      </c>
      <c r="AR20" s="26">
        <v>0</v>
      </c>
    </row>
    <row r="21" spans="1:44" ht="42" customHeight="1" outlineLevel="3" x14ac:dyDescent="0.25">
      <c r="A21" s="24" t="s">
        <v>74</v>
      </c>
      <c r="B21" s="85" t="s">
        <v>221</v>
      </c>
      <c r="C21" s="4" t="s">
        <v>60</v>
      </c>
      <c r="D21" s="4" t="s">
        <v>212</v>
      </c>
      <c r="E21" s="12">
        <f t="shared" si="16"/>
        <v>786.1</v>
      </c>
      <c r="F21" s="13">
        <v>0</v>
      </c>
      <c r="G21" s="13">
        <f t="shared" si="17"/>
        <v>786.1</v>
      </c>
      <c r="H21" s="13">
        <v>0</v>
      </c>
      <c r="I21" s="25">
        <f t="shared" si="18"/>
        <v>83.2</v>
      </c>
      <c r="J21" s="26">
        <v>0</v>
      </c>
      <c r="K21" s="26">
        <f>79.8+3.4</f>
        <v>83.2</v>
      </c>
      <c r="L21" s="26">
        <v>0</v>
      </c>
      <c r="M21" s="25">
        <f t="shared" si="19"/>
        <v>83.2</v>
      </c>
      <c r="N21" s="112">
        <v>0</v>
      </c>
      <c r="O21" s="131">
        <v>83.2</v>
      </c>
      <c r="P21" s="113">
        <v>0</v>
      </c>
      <c r="Q21" s="25">
        <f t="shared" si="20"/>
        <v>83.199999999999989</v>
      </c>
      <c r="R21" s="112">
        <v>0</v>
      </c>
      <c r="S21" s="131">
        <v>83.199999999999989</v>
      </c>
      <c r="T21" s="113">
        <v>0</v>
      </c>
      <c r="U21" s="25">
        <f t="shared" si="21"/>
        <v>86.5</v>
      </c>
      <c r="V21" s="112">
        <v>0</v>
      </c>
      <c r="W21" s="131">
        <v>86.5</v>
      </c>
      <c r="X21" s="113">
        <v>0</v>
      </c>
      <c r="Y21" s="25">
        <f t="shared" si="22"/>
        <v>90</v>
      </c>
      <c r="Z21" s="26">
        <v>0</v>
      </c>
      <c r="AA21" s="131">
        <v>90</v>
      </c>
      <c r="AB21" s="26">
        <v>0</v>
      </c>
      <c r="AC21" s="25">
        <f t="shared" si="23"/>
        <v>90</v>
      </c>
      <c r="AD21" s="26">
        <v>0</v>
      </c>
      <c r="AE21" s="131">
        <v>90</v>
      </c>
      <c r="AF21" s="26">
        <v>0</v>
      </c>
      <c r="AG21" s="25">
        <f t="shared" si="24"/>
        <v>90</v>
      </c>
      <c r="AH21" s="26">
        <v>0</v>
      </c>
      <c r="AI21" s="131">
        <v>90</v>
      </c>
      <c r="AJ21" s="26">
        <v>0</v>
      </c>
      <c r="AK21" s="25">
        <f t="shared" si="25"/>
        <v>90</v>
      </c>
      <c r="AL21" s="26">
        <v>0</v>
      </c>
      <c r="AM21" s="131">
        <v>90</v>
      </c>
      <c r="AN21" s="26">
        <v>0</v>
      </c>
      <c r="AO21" s="25">
        <f t="shared" si="26"/>
        <v>90</v>
      </c>
      <c r="AP21" s="26">
        <v>0</v>
      </c>
      <c r="AQ21" s="131">
        <v>90</v>
      </c>
      <c r="AR21" s="26">
        <v>0</v>
      </c>
    </row>
    <row r="22" spans="1:44" ht="42" customHeight="1" outlineLevel="3" x14ac:dyDescent="0.25">
      <c r="A22" s="24" t="s">
        <v>75</v>
      </c>
      <c r="B22" s="85" t="s">
        <v>209</v>
      </c>
      <c r="C22" s="4" t="s">
        <v>60</v>
      </c>
      <c r="D22" s="4" t="s">
        <v>212</v>
      </c>
      <c r="E22" s="12">
        <f t="shared" si="16"/>
        <v>777.5</v>
      </c>
      <c r="F22" s="13">
        <v>0</v>
      </c>
      <c r="G22" s="13">
        <f t="shared" si="17"/>
        <v>777.5</v>
      </c>
      <c r="H22" s="13">
        <v>0</v>
      </c>
      <c r="I22" s="25">
        <f t="shared" si="18"/>
        <v>82.300000000000011</v>
      </c>
      <c r="J22" s="26">
        <v>0</v>
      </c>
      <c r="K22" s="26">
        <f>78.9+3.4</f>
        <v>82.300000000000011</v>
      </c>
      <c r="L22" s="26">
        <v>0</v>
      </c>
      <c r="M22" s="25">
        <f t="shared" si="19"/>
        <v>82.3</v>
      </c>
      <c r="N22" s="112">
        <v>0</v>
      </c>
      <c r="O22" s="131">
        <v>82.3</v>
      </c>
      <c r="P22" s="113">
        <v>0</v>
      </c>
      <c r="Q22" s="25">
        <f t="shared" si="20"/>
        <v>82.3</v>
      </c>
      <c r="R22" s="112">
        <v>0</v>
      </c>
      <c r="S22" s="131">
        <v>82.3</v>
      </c>
      <c r="T22" s="113">
        <v>0</v>
      </c>
      <c r="U22" s="25">
        <f t="shared" si="21"/>
        <v>85.6</v>
      </c>
      <c r="V22" s="112">
        <v>0</v>
      </c>
      <c r="W22" s="131">
        <v>85.6</v>
      </c>
      <c r="X22" s="113">
        <v>0</v>
      </c>
      <c r="Y22" s="25">
        <f t="shared" si="22"/>
        <v>89</v>
      </c>
      <c r="Z22" s="26">
        <v>0</v>
      </c>
      <c r="AA22" s="131">
        <v>89</v>
      </c>
      <c r="AB22" s="26">
        <v>0</v>
      </c>
      <c r="AC22" s="25">
        <f t="shared" si="23"/>
        <v>89</v>
      </c>
      <c r="AD22" s="26">
        <v>0</v>
      </c>
      <c r="AE22" s="131">
        <v>89</v>
      </c>
      <c r="AF22" s="26">
        <v>0</v>
      </c>
      <c r="AG22" s="25">
        <f t="shared" si="24"/>
        <v>89</v>
      </c>
      <c r="AH22" s="26">
        <v>0</v>
      </c>
      <c r="AI22" s="131">
        <v>89</v>
      </c>
      <c r="AJ22" s="26">
        <v>0</v>
      </c>
      <c r="AK22" s="25">
        <f t="shared" si="25"/>
        <v>89</v>
      </c>
      <c r="AL22" s="26">
        <v>0</v>
      </c>
      <c r="AM22" s="131">
        <v>89</v>
      </c>
      <c r="AN22" s="26">
        <v>0</v>
      </c>
      <c r="AO22" s="25">
        <f t="shared" si="26"/>
        <v>89</v>
      </c>
      <c r="AP22" s="26">
        <v>0</v>
      </c>
      <c r="AQ22" s="131">
        <v>89</v>
      </c>
      <c r="AR22" s="26">
        <v>0</v>
      </c>
    </row>
    <row r="23" spans="1:44" ht="42" customHeight="1" outlineLevel="3" x14ac:dyDescent="0.25">
      <c r="A23" s="24" t="s">
        <v>76</v>
      </c>
      <c r="B23" s="85" t="s">
        <v>208</v>
      </c>
      <c r="C23" s="4" t="s">
        <v>60</v>
      </c>
      <c r="D23" s="4" t="s">
        <v>212</v>
      </c>
      <c r="E23" s="12">
        <f t="shared" si="16"/>
        <v>856</v>
      </c>
      <c r="F23" s="13">
        <v>0</v>
      </c>
      <c r="G23" s="13">
        <f t="shared" si="17"/>
        <v>856</v>
      </c>
      <c r="H23" s="13">
        <v>0</v>
      </c>
      <c r="I23" s="25">
        <f t="shared" si="18"/>
        <v>90.600000000000009</v>
      </c>
      <c r="J23" s="26">
        <v>0</v>
      </c>
      <c r="K23" s="26">
        <f>86.9+3.7</f>
        <v>90.600000000000009</v>
      </c>
      <c r="L23" s="26">
        <v>0</v>
      </c>
      <c r="M23" s="25">
        <f t="shared" si="19"/>
        <v>90.6</v>
      </c>
      <c r="N23" s="112">
        <v>0</v>
      </c>
      <c r="O23" s="131">
        <v>90.6</v>
      </c>
      <c r="P23" s="113">
        <v>0</v>
      </c>
      <c r="Q23" s="25">
        <f t="shared" si="20"/>
        <v>90.6</v>
      </c>
      <c r="R23" s="112">
        <v>0</v>
      </c>
      <c r="S23" s="131">
        <v>90.6</v>
      </c>
      <c r="T23" s="113">
        <v>0</v>
      </c>
      <c r="U23" s="25">
        <f t="shared" si="21"/>
        <v>94.2</v>
      </c>
      <c r="V23" s="112">
        <v>0</v>
      </c>
      <c r="W23" s="131">
        <v>94.2</v>
      </c>
      <c r="X23" s="113">
        <v>0</v>
      </c>
      <c r="Y23" s="25">
        <f t="shared" si="22"/>
        <v>98</v>
      </c>
      <c r="Z23" s="26">
        <v>0</v>
      </c>
      <c r="AA23" s="131">
        <v>98</v>
      </c>
      <c r="AB23" s="26">
        <v>0</v>
      </c>
      <c r="AC23" s="25">
        <f t="shared" si="23"/>
        <v>98</v>
      </c>
      <c r="AD23" s="26">
        <v>0</v>
      </c>
      <c r="AE23" s="131">
        <v>98</v>
      </c>
      <c r="AF23" s="26">
        <v>0</v>
      </c>
      <c r="AG23" s="25">
        <f t="shared" si="24"/>
        <v>98</v>
      </c>
      <c r="AH23" s="26">
        <v>0</v>
      </c>
      <c r="AI23" s="131">
        <v>98</v>
      </c>
      <c r="AJ23" s="26">
        <v>0</v>
      </c>
      <c r="AK23" s="25">
        <f t="shared" si="25"/>
        <v>98</v>
      </c>
      <c r="AL23" s="26">
        <v>0</v>
      </c>
      <c r="AM23" s="131">
        <v>98</v>
      </c>
      <c r="AN23" s="26">
        <v>0</v>
      </c>
      <c r="AO23" s="25">
        <f t="shared" si="26"/>
        <v>98</v>
      </c>
      <c r="AP23" s="26">
        <v>0</v>
      </c>
      <c r="AQ23" s="131">
        <v>98</v>
      </c>
      <c r="AR23" s="26">
        <v>0</v>
      </c>
    </row>
    <row r="24" spans="1:44" ht="42" customHeight="1" outlineLevel="3" x14ac:dyDescent="0.25">
      <c r="A24" s="24" t="s">
        <v>174</v>
      </c>
      <c r="B24" s="85" t="s">
        <v>210</v>
      </c>
      <c r="C24" s="4" t="s">
        <v>60</v>
      </c>
      <c r="D24" s="4" t="s">
        <v>212</v>
      </c>
      <c r="E24" s="12">
        <f t="shared" si="16"/>
        <v>583.29999999999995</v>
      </c>
      <c r="F24" s="13">
        <v>0</v>
      </c>
      <c r="G24" s="13">
        <f t="shared" si="17"/>
        <v>583.29999999999995</v>
      </c>
      <c r="H24" s="13">
        <v>0</v>
      </c>
      <c r="I24" s="25">
        <f t="shared" si="18"/>
        <v>61.7</v>
      </c>
      <c r="J24" s="26">
        <v>0</v>
      </c>
      <c r="K24" s="26">
        <f>59.2+2.5</f>
        <v>61.7</v>
      </c>
      <c r="L24" s="26">
        <v>0</v>
      </c>
      <c r="M24" s="25">
        <f t="shared" si="19"/>
        <v>61.7</v>
      </c>
      <c r="N24" s="112">
        <v>0</v>
      </c>
      <c r="O24" s="131">
        <v>61.7</v>
      </c>
      <c r="P24" s="113">
        <v>0</v>
      </c>
      <c r="Q24" s="25">
        <f t="shared" si="20"/>
        <v>61.7</v>
      </c>
      <c r="R24" s="112">
        <v>0</v>
      </c>
      <c r="S24" s="131">
        <v>61.7</v>
      </c>
      <c r="T24" s="113">
        <v>0</v>
      </c>
      <c r="U24" s="25">
        <f t="shared" si="21"/>
        <v>64.2</v>
      </c>
      <c r="V24" s="112">
        <v>0</v>
      </c>
      <c r="W24" s="131">
        <v>64.2</v>
      </c>
      <c r="X24" s="113">
        <v>0</v>
      </c>
      <c r="Y24" s="25">
        <f t="shared" si="22"/>
        <v>66.8</v>
      </c>
      <c r="Z24" s="26">
        <v>0</v>
      </c>
      <c r="AA24" s="131">
        <v>66.8</v>
      </c>
      <c r="AB24" s="26">
        <v>0</v>
      </c>
      <c r="AC24" s="25">
        <f t="shared" si="23"/>
        <v>66.8</v>
      </c>
      <c r="AD24" s="26">
        <v>0</v>
      </c>
      <c r="AE24" s="131">
        <v>66.8</v>
      </c>
      <c r="AF24" s="26">
        <v>0</v>
      </c>
      <c r="AG24" s="25">
        <f t="shared" si="24"/>
        <v>66.8</v>
      </c>
      <c r="AH24" s="26">
        <v>0</v>
      </c>
      <c r="AI24" s="131">
        <v>66.8</v>
      </c>
      <c r="AJ24" s="26">
        <v>0</v>
      </c>
      <c r="AK24" s="25">
        <f t="shared" si="25"/>
        <v>66.8</v>
      </c>
      <c r="AL24" s="26">
        <v>0</v>
      </c>
      <c r="AM24" s="131">
        <v>66.8</v>
      </c>
      <c r="AN24" s="26">
        <v>0</v>
      </c>
      <c r="AO24" s="25">
        <f t="shared" si="26"/>
        <v>66.8</v>
      </c>
      <c r="AP24" s="26">
        <v>0</v>
      </c>
      <c r="AQ24" s="131">
        <v>66.8</v>
      </c>
      <c r="AR24" s="26">
        <v>0</v>
      </c>
    </row>
    <row r="25" spans="1:44" ht="47.25" customHeight="1" outlineLevel="3" x14ac:dyDescent="0.25">
      <c r="A25" s="24" t="s">
        <v>187</v>
      </c>
      <c r="B25" s="85" t="s">
        <v>205</v>
      </c>
      <c r="C25" s="4" t="s">
        <v>60</v>
      </c>
      <c r="D25" s="4" t="s">
        <v>212</v>
      </c>
      <c r="E25" s="12">
        <f t="shared" ref="E25:E30" si="27">SUM(F25:H25)</f>
        <v>1870.3999999999996</v>
      </c>
      <c r="F25" s="13">
        <v>0</v>
      </c>
      <c r="G25" s="13">
        <f t="shared" ref="G25:G30" si="28">K25+O25+S25+W25+AA25+AE25+AI25+AM25+AQ25</f>
        <v>1870.3999999999996</v>
      </c>
      <c r="H25" s="13">
        <v>0</v>
      </c>
      <c r="I25" s="25">
        <f t="shared" si="18"/>
        <v>198</v>
      </c>
      <c r="J25" s="26">
        <v>0</v>
      </c>
      <c r="K25" s="26">
        <f>189.9+8.1</f>
        <v>198</v>
      </c>
      <c r="L25" s="26">
        <v>0</v>
      </c>
      <c r="M25" s="25">
        <f t="shared" si="19"/>
        <v>198</v>
      </c>
      <c r="N25" s="112">
        <v>0</v>
      </c>
      <c r="O25" s="131">
        <v>198</v>
      </c>
      <c r="P25" s="113">
        <v>0</v>
      </c>
      <c r="Q25" s="25">
        <f t="shared" si="20"/>
        <v>198</v>
      </c>
      <c r="R25" s="112">
        <v>0</v>
      </c>
      <c r="S25" s="131">
        <v>198</v>
      </c>
      <c r="T25" s="113">
        <v>0</v>
      </c>
      <c r="U25" s="25">
        <f t="shared" si="21"/>
        <v>205.9</v>
      </c>
      <c r="V25" s="112">
        <v>0</v>
      </c>
      <c r="W25" s="131">
        <v>205.9</v>
      </c>
      <c r="X25" s="113">
        <v>0</v>
      </c>
      <c r="Y25" s="25">
        <f t="shared" si="22"/>
        <v>214.1</v>
      </c>
      <c r="Z25" s="26">
        <v>0</v>
      </c>
      <c r="AA25" s="131">
        <v>214.1</v>
      </c>
      <c r="AB25" s="26">
        <v>0</v>
      </c>
      <c r="AC25" s="25">
        <f t="shared" si="23"/>
        <v>214.1</v>
      </c>
      <c r="AD25" s="26">
        <v>0</v>
      </c>
      <c r="AE25" s="131">
        <v>214.1</v>
      </c>
      <c r="AF25" s="26">
        <v>0</v>
      </c>
      <c r="AG25" s="25">
        <f t="shared" si="24"/>
        <v>214.1</v>
      </c>
      <c r="AH25" s="26">
        <v>0</v>
      </c>
      <c r="AI25" s="131">
        <v>214.1</v>
      </c>
      <c r="AJ25" s="26">
        <v>0</v>
      </c>
      <c r="AK25" s="25">
        <f t="shared" si="25"/>
        <v>214.1</v>
      </c>
      <c r="AL25" s="26">
        <v>0</v>
      </c>
      <c r="AM25" s="131">
        <v>214.1</v>
      </c>
      <c r="AN25" s="26">
        <v>0</v>
      </c>
      <c r="AO25" s="25">
        <f t="shared" si="26"/>
        <v>214.1</v>
      </c>
      <c r="AP25" s="26">
        <v>0</v>
      </c>
      <c r="AQ25" s="131">
        <v>214.1</v>
      </c>
      <c r="AR25" s="26">
        <v>0</v>
      </c>
    </row>
    <row r="26" spans="1:44" ht="42" customHeight="1" outlineLevel="3" x14ac:dyDescent="0.25">
      <c r="A26" s="24" t="s">
        <v>201</v>
      </c>
      <c r="B26" s="85" t="s">
        <v>224</v>
      </c>
      <c r="C26" s="4" t="s">
        <v>60</v>
      </c>
      <c r="D26" s="4" t="s">
        <v>212</v>
      </c>
      <c r="E26" s="12">
        <f>SUM(F26:H26)</f>
        <v>136.19999999999999</v>
      </c>
      <c r="F26" s="13">
        <v>0</v>
      </c>
      <c r="G26" s="13">
        <f>K26+O26+S26+W26+AA26+AE26+AI26+AM26+AQ26</f>
        <v>136.19999999999999</v>
      </c>
      <c r="H26" s="13">
        <v>0</v>
      </c>
      <c r="I26" s="25">
        <f t="shared" si="18"/>
        <v>14.4</v>
      </c>
      <c r="J26" s="26">
        <v>0</v>
      </c>
      <c r="K26" s="26">
        <f>13.8+0.6</f>
        <v>14.4</v>
      </c>
      <c r="L26" s="26">
        <v>0</v>
      </c>
      <c r="M26" s="25">
        <f t="shared" si="19"/>
        <v>14.4</v>
      </c>
      <c r="N26" s="112">
        <v>0</v>
      </c>
      <c r="O26" s="131">
        <v>14.4</v>
      </c>
      <c r="P26" s="113">
        <v>0</v>
      </c>
      <c r="Q26" s="25">
        <f t="shared" si="20"/>
        <v>14.4</v>
      </c>
      <c r="R26" s="112">
        <v>0</v>
      </c>
      <c r="S26" s="131">
        <v>14.4</v>
      </c>
      <c r="T26" s="113">
        <v>0</v>
      </c>
      <c r="U26" s="25">
        <f t="shared" si="21"/>
        <v>15</v>
      </c>
      <c r="V26" s="112">
        <v>0</v>
      </c>
      <c r="W26" s="131">
        <v>15</v>
      </c>
      <c r="X26" s="113">
        <v>0</v>
      </c>
      <c r="Y26" s="25">
        <f t="shared" si="22"/>
        <v>15.6</v>
      </c>
      <c r="Z26" s="26">
        <v>0</v>
      </c>
      <c r="AA26" s="131">
        <v>15.6</v>
      </c>
      <c r="AB26" s="26">
        <v>0</v>
      </c>
      <c r="AC26" s="25">
        <f t="shared" si="23"/>
        <v>15.6</v>
      </c>
      <c r="AD26" s="26">
        <v>0</v>
      </c>
      <c r="AE26" s="131">
        <v>15.6</v>
      </c>
      <c r="AF26" s="26">
        <v>0</v>
      </c>
      <c r="AG26" s="25">
        <f t="shared" si="24"/>
        <v>15.6</v>
      </c>
      <c r="AH26" s="26">
        <v>0</v>
      </c>
      <c r="AI26" s="131">
        <v>15.6</v>
      </c>
      <c r="AJ26" s="26">
        <v>0</v>
      </c>
      <c r="AK26" s="25">
        <f t="shared" si="25"/>
        <v>15.6</v>
      </c>
      <c r="AL26" s="26">
        <v>0</v>
      </c>
      <c r="AM26" s="131">
        <v>15.6</v>
      </c>
      <c r="AN26" s="26">
        <v>0</v>
      </c>
      <c r="AO26" s="25">
        <f t="shared" si="26"/>
        <v>15.6</v>
      </c>
      <c r="AP26" s="26">
        <v>0</v>
      </c>
      <c r="AQ26" s="131">
        <v>15.6</v>
      </c>
      <c r="AR26" s="26">
        <v>0</v>
      </c>
    </row>
    <row r="27" spans="1:44" ht="42" customHeight="1" outlineLevel="3" x14ac:dyDescent="0.25">
      <c r="A27" s="24" t="s">
        <v>202</v>
      </c>
      <c r="B27" s="85" t="s">
        <v>220</v>
      </c>
      <c r="C27" s="4" t="s">
        <v>60</v>
      </c>
      <c r="D27" s="4" t="s">
        <v>212</v>
      </c>
      <c r="E27" s="12">
        <f>SUM(F27:H27)</f>
        <v>783.8</v>
      </c>
      <c r="F27" s="13">
        <v>0</v>
      </c>
      <c r="G27" s="13">
        <f>K27+O27+S27+W27+AA27+AE27+AI27+AM27+AQ27</f>
        <v>783.8</v>
      </c>
      <c r="H27" s="13">
        <v>0</v>
      </c>
      <c r="I27" s="25">
        <f t="shared" si="18"/>
        <v>75.8</v>
      </c>
      <c r="J27" s="26">
        <v>0</v>
      </c>
      <c r="K27" s="26">
        <f>72.6+3.2</f>
        <v>75.8</v>
      </c>
      <c r="L27" s="26">
        <v>0</v>
      </c>
      <c r="M27" s="25">
        <f t="shared" si="19"/>
        <v>75.8</v>
      </c>
      <c r="N27" s="112">
        <v>0</v>
      </c>
      <c r="O27" s="131">
        <v>75.8</v>
      </c>
      <c r="P27" s="113">
        <v>0</v>
      </c>
      <c r="Q27" s="25">
        <f t="shared" si="20"/>
        <v>84.899999999999991</v>
      </c>
      <c r="R27" s="112">
        <v>0</v>
      </c>
      <c r="S27" s="131">
        <v>84.899999999999991</v>
      </c>
      <c r="T27" s="113">
        <v>0</v>
      </c>
      <c r="U27" s="25">
        <f t="shared" si="21"/>
        <v>88.3</v>
      </c>
      <c r="V27" s="112">
        <v>0</v>
      </c>
      <c r="W27" s="131">
        <v>88.3</v>
      </c>
      <c r="X27" s="113">
        <v>0</v>
      </c>
      <c r="Y27" s="25">
        <f t="shared" si="22"/>
        <v>91.8</v>
      </c>
      <c r="Z27" s="26">
        <v>0</v>
      </c>
      <c r="AA27" s="131">
        <v>91.8</v>
      </c>
      <c r="AB27" s="26">
        <v>0</v>
      </c>
      <c r="AC27" s="25">
        <f t="shared" si="23"/>
        <v>91.8</v>
      </c>
      <c r="AD27" s="26">
        <v>0</v>
      </c>
      <c r="AE27" s="131">
        <v>91.8</v>
      </c>
      <c r="AF27" s="26">
        <v>0</v>
      </c>
      <c r="AG27" s="25">
        <f t="shared" si="24"/>
        <v>91.8</v>
      </c>
      <c r="AH27" s="26">
        <v>0</v>
      </c>
      <c r="AI27" s="131">
        <v>91.8</v>
      </c>
      <c r="AJ27" s="26">
        <v>0</v>
      </c>
      <c r="AK27" s="25">
        <f t="shared" si="25"/>
        <v>91.8</v>
      </c>
      <c r="AL27" s="26">
        <v>0</v>
      </c>
      <c r="AM27" s="131">
        <v>91.8</v>
      </c>
      <c r="AN27" s="26">
        <v>0</v>
      </c>
      <c r="AO27" s="25">
        <f t="shared" si="26"/>
        <v>91.8</v>
      </c>
      <c r="AP27" s="26">
        <v>0</v>
      </c>
      <c r="AQ27" s="131">
        <v>91.8</v>
      </c>
      <c r="AR27" s="26">
        <v>0</v>
      </c>
    </row>
    <row r="28" spans="1:44" ht="42" customHeight="1" outlineLevel="3" x14ac:dyDescent="0.25">
      <c r="A28" s="24" t="s">
        <v>203</v>
      </c>
      <c r="B28" s="85" t="s">
        <v>219</v>
      </c>
      <c r="C28" s="4" t="s">
        <v>60</v>
      </c>
      <c r="D28" s="4" t="s">
        <v>212</v>
      </c>
      <c r="E28" s="12">
        <f>SUM(F28:H28)</f>
        <v>863.59999999999991</v>
      </c>
      <c r="F28" s="13">
        <v>0</v>
      </c>
      <c r="G28" s="13">
        <f>K28+O28+S28+W28+AA28+AE28+AI28+AM28+AQ28</f>
        <v>863.59999999999991</v>
      </c>
      <c r="H28" s="13">
        <v>0</v>
      </c>
      <c r="I28" s="25">
        <f t="shared" si="18"/>
        <v>39.300000000000004</v>
      </c>
      <c r="J28" s="26">
        <v>0</v>
      </c>
      <c r="K28" s="26">
        <f>37.6+1.7</f>
        <v>39.300000000000004</v>
      </c>
      <c r="L28" s="26">
        <v>0</v>
      </c>
      <c r="M28" s="25">
        <f t="shared" si="19"/>
        <v>39.299999999999997</v>
      </c>
      <c r="N28" s="112">
        <v>0</v>
      </c>
      <c r="O28" s="131">
        <v>39.299999999999997</v>
      </c>
      <c r="P28" s="113">
        <v>0</v>
      </c>
      <c r="Q28" s="25">
        <f t="shared" si="20"/>
        <v>105.39999999999998</v>
      </c>
      <c r="R28" s="112">
        <v>0</v>
      </c>
      <c r="S28" s="131">
        <v>105.39999999999998</v>
      </c>
      <c r="T28" s="113">
        <v>0</v>
      </c>
      <c r="U28" s="25">
        <f t="shared" si="21"/>
        <v>109.6</v>
      </c>
      <c r="V28" s="112">
        <v>0</v>
      </c>
      <c r="W28" s="131">
        <v>109.6</v>
      </c>
      <c r="X28" s="113">
        <v>0</v>
      </c>
      <c r="Y28" s="25">
        <f t="shared" si="22"/>
        <v>114</v>
      </c>
      <c r="Z28" s="26">
        <v>0</v>
      </c>
      <c r="AA28" s="131">
        <v>114</v>
      </c>
      <c r="AB28" s="26">
        <v>0</v>
      </c>
      <c r="AC28" s="25">
        <f t="shared" si="23"/>
        <v>114</v>
      </c>
      <c r="AD28" s="26">
        <v>0</v>
      </c>
      <c r="AE28" s="131">
        <v>114</v>
      </c>
      <c r="AF28" s="26">
        <v>0</v>
      </c>
      <c r="AG28" s="25">
        <f t="shared" si="24"/>
        <v>114</v>
      </c>
      <c r="AH28" s="26">
        <v>0</v>
      </c>
      <c r="AI28" s="131">
        <v>114</v>
      </c>
      <c r="AJ28" s="26">
        <v>0</v>
      </c>
      <c r="AK28" s="25">
        <f t="shared" si="25"/>
        <v>114</v>
      </c>
      <c r="AL28" s="26">
        <v>0</v>
      </c>
      <c r="AM28" s="131">
        <v>114</v>
      </c>
      <c r="AN28" s="26">
        <v>0</v>
      </c>
      <c r="AO28" s="25">
        <f t="shared" si="26"/>
        <v>114</v>
      </c>
      <c r="AP28" s="26">
        <v>0</v>
      </c>
      <c r="AQ28" s="131">
        <v>114</v>
      </c>
      <c r="AR28" s="26">
        <v>0</v>
      </c>
    </row>
    <row r="29" spans="1:44" ht="42" customHeight="1" outlineLevel="3" x14ac:dyDescent="0.25">
      <c r="A29" s="24" t="s">
        <v>204</v>
      </c>
      <c r="B29" s="85" t="s">
        <v>206</v>
      </c>
      <c r="C29" s="4" t="s">
        <v>60</v>
      </c>
      <c r="D29" s="4" t="s">
        <v>212</v>
      </c>
      <c r="E29" s="12">
        <f t="shared" si="27"/>
        <v>508.99999999999989</v>
      </c>
      <c r="F29" s="13">
        <v>0</v>
      </c>
      <c r="G29" s="13">
        <f t="shared" si="28"/>
        <v>508.99999999999989</v>
      </c>
      <c r="H29" s="13">
        <v>0</v>
      </c>
      <c r="I29" s="25">
        <f t="shared" ref="I29:I30" si="29">K29</f>
        <v>44.8</v>
      </c>
      <c r="J29" s="26">
        <v>0</v>
      </c>
      <c r="K29" s="26">
        <f>43+1.8</f>
        <v>44.8</v>
      </c>
      <c r="L29" s="26">
        <v>0</v>
      </c>
      <c r="M29" s="25">
        <f t="shared" ref="M29:M30" si="30">O29</f>
        <v>44.8</v>
      </c>
      <c r="N29" s="112">
        <v>0</v>
      </c>
      <c r="O29" s="131">
        <v>44.8</v>
      </c>
      <c r="P29" s="113">
        <v>0</v>
      </c>
      <c r="Q29" s="25">
        <f t="shared" ref="Q29:Q30" si="31">S29</f>
        <v>56.300000000000004</v>
      </c>
      <c r="R29" s="112">
        <v>0</v>
      </c>
      <c r="S29" s="131">
        <v>56.300000000000004</v>
      </c>
      <c r="T29" s="113">
        <v>0</v>
      </c>
      <c r="U29" s="25">
        <f t="shared" ref="U29:U30" si="32">W29</f>
        <v>58.6</v>
      </c>
      <c r="V29" s="112">
        <v>0</v>
      </c>
      <c r="W29" s="131">
        <v>58.6</v>
      </c>
      <c r="X29" s="113">
        <v>0</v>
      </c>
      <c r="Y29" s="25">
        <f t="shared" ref="Y29:Y30" si="33">AA29</f>
        <v>60.9</v>
      </c>
      <c r="Z29" s="26">
        <v>0</v>
      </c>
      <c r="AA29" s="131">
        <v>60.9</v>
      </c>
      <c r="AB29" s="26">
        <v>0</v>
      </c>
      <c r="AC29" s="25">
        <f t="shared" ref="AC29:AC30" si="34">AE29</f>
        <v>60.9</v>
      </c>
      <c r="AD29" s="26">
        <v>0</v>
      </c>
      <c r="AE29" s="131">
        <v>60.9</v>
      </c>
      <c r="AF29" s="26">
        <v>0</v>
      </c>
      <c r="AG29" s="25">
        <f t="shared" ref="AG29:AG30" si="35">AI29</f>
        <v>60.9</v>
      </c>
      <c r="AH29" s="26">
        <v>0</v>
      </c>
      <c r="AI29" s="131">
        <v>60.9</v>
      </c>
      <c r="AJ29" s="26">
        <v>0</v>
      </c>
      <c r="AK29" s="25">
        <f t="shared" ref="AK29:AK30" si="36">AM29</f>
        <v>60.9</v>
      </c>
      <c r="AL29" s="26">
        <v>0</v>
      </c>
      <c r="AM29" s="131">
        <v>60.9</v>
      </c>
      <c r="AN29" s="26">
        <v>0</v>
      </c>
      <c r="AO29" s="25">
        <f t="shared" ref="AO29:AO30" si="37">AQ29</f>
        <v>60.9</v>
      </c>
      <c r="AP29" s="26">
        <v>0</v>
      </c>
      <c r="AQ29" s="131">
        <v>60.9</v>
      </c>
      <c r="AR29" s="26">
        <v>0</v>
      </c>
    </row>
    <row r="30" spans="1:44" ht="42" customHeight="1" outlineLevel="3" x14ac:dyDescent="0.25">
      <c r="A30" s="24" t="s">
        <v>211</v>
      </c>
      <c r="B30" s="85" t="s">
        <v>222</v>
      </c>
      <c r="C30" s="4" t="s">
        <v>60</v>
      </c>
      <c r="D30" s="4" t="s">
        <v>212</v>
      </c>
      <c r="E30" s="12">
        <f t="shared" si="27"/>
        <v>217.40000000000003</v>
      </c>
      <c r="F30" s="13">
        <v>0</v>
      </c>
      <c r="G30" s="13">
        <f t="shared" si="28"/>
        <v>217.40000000000003</v>
      </c>
      <c r="H30" s="13">
        <v>0</v>
      </c>
      <c r="I30" s="25">
        <f t="shared" si="29"/>
        <v>23</v>
      </c>
      <c r="J30" s="26">
        <v>0</v>
      </c>
      <c r="K30" s="26">
        <f>22.1+0.9</f>
        <v>23</v>
      </c>
      <c r="L30" s="26">
        <v>0</v>
      </c>
      <c r="M30" s="25">
        <f t="shared" si="30"/>
        <v>23</v>
      </c>
      <c r="N30" s="112">
        <v>0</v>
      </c>
      <c r="O30" s="131">
        <v>23</v>
      </c>
      <c r="P30" s="113">
        <v>0</v>
      </c>
      <c r="Q30" s="25">
        <f t="shared" si="31"/>
        <v>23</v>
      </c>
      <c r="R30" s="112">
        <v>0</v>
      </c>
      <c r="S30" s="131">
        <v>23</v>
      </c>
      <c r="T30" s="113">
        <v>0</v>
      </c>
      <c r="U30" s="25">
        <f t="shared" si="32"/>
        <v>23.9</v>
      </c>
      <c r="V30" s="112">
        <v>0</v>
      </c>
      <c r="W30" s="131">
        <v>23.9</v>
      </c>
      <c r="X30" s="113">
        <v>0</v>
      </c>
      <c r="Y30" s="25">
        <f t="shared" si="33"/>
        <v>24.9</v>
      </c>
      <c r="Z30" s="26">
        <v>0</v>
      </c>
      <c r="AA30" s="131">
        <v>24.9</v>
      </c>
      <c r="AB30" s="26">
        <v>0</v>
      </c>
      <c r="AC30" s="25">
        <f t="shared" si="34"/>
        <v>24.9</v>
      </c>
      <c r="AD30" s="26">
        <v>0</v>
      </c>
      <c r="AE30" s="131">
        <v>24.9</v>
      </c>
      <c r="AF30" s="26">
        <v>0</v>
      </c>
      <c r="AG30" s="25">
        <f t="shared" si="35"/>
        <v>24.9</v>
      </c>
      <c r="AH30" s="26">
        <v>0</v>
      </c>
      <c r="AI30" s="131">
        <v>24.9</v>
      </c>
      <c r="AJ30" s="26">
        <v>0</v>
      </c>
      <c r="AK30" s="25">
        <f t="shared" si="36"/>
        <v>24.9</v>
      </c>
      <c r="AL30" s="26">
        <v>0</v>
      </c>
      <c r="AM30" s="131">
        <v>24.9</v>
      </c>
      <c r="AN30" s="26">
        <v>0</v>
      </c>
      <c r="AO30" s="25">
        <f t="shared" si="37"/>
        <v>24.9</v>
      </c>
      <c r="AP30" s="26">
        <v>0</v>
      </c>
      <c r="AQ30" s="131">
        <v>24.9</v>
      </c>
      <c r="AR30" s="26">
        <v>0</v>
      </c>
    </row>
    <row r="31" spans="1:44" ht="36" customHeight="1" outlineLevel="3" x14ac:dyDescent="0.25">
      <c r="A31" s="133" t="s">
        <v>269</v>
      </c>
      <c r="B31" s="116" t="s">
        <v>225</v>
      </c>
      <c r="C31" s="4" t="s">
        <v>60</v>
      </c>
      <c r="D31" s="4" t="s">
        <v>226</v>
      </c>
      <c r="E31" s="12">
        <f t="shared" ref="E31:E32" si="38">SUM(F31:H31)</f>
        <v>523.9</v>
      </c>
      <c r="F31" s="13">
        <v>0</v>
      </c>
      <c r="G31" s="13">
        <f t="shared" ref="G31:G32" si="39">K31+O31+S31+W31+AA31+AE31+AI31+AM31+AQ31</f>
        <v>523.9</v>
      </c>
      <c r="H31" s="13">
        <v>0</v>
      </c>
      <c r="I31" s="25">
        <f t="shared" ref="I31:I36" si="40">K31</f>
        <v>523.9</v>
      </c>
      <c r="J31" s="26">
        <v>0</v>
      </c>
      <c r="K31" s="114">
        <v>523.9</v>
      </c>
      <c r="L31" s="26">
        <v>0</v>
      </c>
      <c r="M31" s="25">
        <f t="shared" ref="M31:M36" si="41">O31</f>
        <v>0</v>
      </c>
      <c r="N31" s="26">
        <v>0</v>
      </c>
      <c r="O31" s="27">
        <v>0</v>
      </c>
      <c r="P31" s="26">
        <v>0</v>
      </c>
      <c r="Q31" s="25">
        <f t="shared" ref="Q31:Q36" si="42">S31</f>
        <v>0</v>
      </c>
      <c r="R31" s="26">
        <v>0</v>
      </c>
      <c r="S31" s="27">
        <v>0</v>
      </c>
      <c r="T31" s="26">
        <v>0</v>
      </c>
      <c r="U31" s="25">
        <f t="shared" ref="U31:U36" si="43">W31</f>
        <v>0</v>
      </c>
      <c r="V31" s="26">
        <v>0</v>
      </c>
      <c r="W31" s="27">
        <v>0</v>
      </c>
      <c r="X31" s="26">
        <v>0</v>
      </c>
      <c r="Y31" s="25">
        <f t="shared" ref="Y31:Y36" si="44">AA31</f>
        <v>0</v>
      </c>
      <c r="Z31" s="26">
        <v>0</v>
      </c>
      <c r="AA31" s="26">
        <v>0</v>
      </c>
      <c r="AB31" s="26">
        <v>0</v>
      </c>
      <c r="AC31" s="25">
        <f t="shared" ref="AC31:AC36" si="45">AE31</f>
        <v>0</v>
      </c>
      <c r="AD31" s="26">
        <v>0</v>
      </c>
      <c r="AE31" s="26">
        <v>0</v>
      </c>
      <c r="AF31" s="26">
        <v>0</v>
      </c>
      <c r="AG31" s="25">
        <f t="shared" ref="AG31:AG36" si="46">AI31</f>
        <v>0</v>
      </c>
      <c r="AH31" s="26">
        <v>0</v>
      </c>
      <c r="AI31" s="26">
        <v>0</v>
      </c>
      <c r="AJ31" s="26">
        <v>0</v>
      </c>
      <c r="AK31" s="25">
        <f t="shared" ref="AK31:AK36" si="47">AM31</f>
        <v>0</v>
      </c>
      <c r="AL31" s="26">
        <v>0</v>
      </c>
      <c r="AM31" s="26">
        <v>0</v>
      </c>
      <c r="AN31" s="26">
        <v>0</v>
      </c>
      <c r="AO31" s="25">
        <f t="shared" ref="AO31:AO36" si="48">AQ31</f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33" t="s">
        <v>270</v>
      </c>
      <c r="B32" s="117" t="s">
        <v>228</v>
      </c>
      <c r="C32" s="111" t="s">
        <v>60</v>
      </c>
      <c r="D32" s="4" t="s">
        <v>212</v>
      </c>
      <c r="E32" s="12">
        <f t="shared" si="38"/>
        <v>590</v>
      </c>
      <c r="F32" s="13">
        <v>0</v>
      </c>
      <c r="G32" s="13">
        <f t="shared" si="39"/>
        <v>590</v>
      </c>
      <c r="H32" s="13">
        <v>0</v>
      </c>
      <c r="I32" s="25">
        <f t="shared" si="40"/>
        <v>590</v>
      </c>
      <c r="J32" s="112">
        <v>0</v>
      </c>
      <c r="K32" s="122">
        <f>598.2-8.2</f>
        <v>590</v>
      </c>
      <c r="L32" s="113">
        <v>0</v>
      </c>
      <c r="M32" s="25">
        <f t="shared" si="41"/>
        <v>0</v>
      </c>
      <c r="N32" s="26">
        <v>0</v>
      </c>
      <c r="O32" s="26">
        <v>0</v>
      </c>
      <c r="P32" s="26">
        <v>0</v>
      </c>
      <c r="Q32" s="25">
        <f t="shared" si="42"/>
        <v>0</v>
      </c>
      <c r="R32" s="26">
        <v>0</v>
      </c>
      <c r="S32" s="26">
        <v>0</v>
      </c>
      <c r="T32" s="26">
        <v>0</v>
      </c>
      <c r="U32" s="25">
        <f t="shared" si="43"/>
        <v>0</v>
      </c>
      <c r="V32" s="26">
        <v>0</v>
      </c>
      <c r="W32" s="26">
        <v>0</v>
      </c>
      <c r="X32" s="26">
        <v>0</v>
      </c>
      <c r="Y32" s="25">
        <f t="shared" si="44"/>
        <v>0</v>
      </c>
      <c r="Z32" s="26">
        <v>0</v>
      </c>
      <c r="AA32" s="26">
        <v>0</v>
      </c>
      <c r="AB32" s="26">
        <v>0</v>
      </c>
      <c r="AC32" s="25">
        <f t="shared" si="45"/>
        <v>0</v>
      </c>
      <c r="AD32" s="26">
        <v>0</v>
      </c>
      <c r="AE32" s="26">
        <v>0</v>
      </c>
      <c r="AF32" s="26">
        <v>0</v>
      </c>
      <c r="AG32" s="25">
        <f t="shared" si="46"/>
        <v>0</v>
      </c>
      <c r="AH32" s="26">
        <v>0</v>
      </c>
      <c r="AI32" s="26">
        <v>0</v>
      </c>
      <c r="AJ32" s="26">
        <v>0</v>
      </c>
      <c r="AK32" s="25">
        <f t="shared" si="47"/>
        <v>0</v>
      </c>
      <c r="AL32" s="26">
        <v>0</v>
      </c>
      <c r="AM32" s="26">
        <v>0</v>
      </c>
      <c r="AN32" s="26">
        <v>0</v>
      </c>
      <c r="AO32" s="25">
        <f t="shared" si="48"/>
        <v>0</v>
      </c>
      <c r="AP32" s="26">
        <v>0</v>
      </c>
      <c r="AQ32" s="26">
        <v>0</v>
      </c>
      <c r="AR32" s="26">
        <v>0</v>
      </c>
    </row>
    <row r="33" spans="1:44" ht="51" customHeight="1" outlineLevel="3" x14ac:dyDescent="0.25">
      <c r="A33" s="133" t="s">
        <v>271</v>
      </c>
      <c r="B33" s="117" t="s">
        <v>229</v>
      </c>
      <c r="C33" s="111" t="s">
        <v>60</v>
      </c>
      <c r="D33" s="4" t="s">
        <v>212</v>
      </c>
      <c r="E33" s="12">
        <f t="shared" ref="E33" si="49">SUM(F33:H33)</f>
        <v>560</v>
      </c>
      <c r="F33" s="13">
        <v>0</v>
      </c>
      <c r="G33" s="13">
        <f t="shared" ref="G33" si="50">K33+O33+S33+W33+AA33+AE33+AI33+AM33+AQ33</f>
        <v>560</v>
      </c>
      <c r="H33" s="13">
        <v>0</v>
      </c>
      <c r="I33" s="25">
        <f t="shared" si="40"/>
        <v>560</v>
      </c>
      <c r="J33" s="112">
        <v>0</v>
      </c>
      <c r="K33" s="122">
        <f>539.6+20.4</f>
        <v>560</v>
      </c>
      <c r="L33" s="113">
        <v>0</v>
      </c>
      <c r="M33" s="25">
        <f t="shared" si="41"/>
        <v>0</v>
      </c>
      <c r="N33" s="26">
        <v>0</v>
      </c>
      <c r="O33" s="26">
        <v>0</v>
      </c>
      <c r="P33" s="26">
        <v>0</v>
      </c>
      <c r="Q33" s="25">
        <f t="shared" si="42"/>
        <v>0</v>
      </c>
      <c r="R33" s="26">
        <v>0</v>
      </c>
      <c r="S33" s="26">
        <v>0</v>
      </c>
      <c r="T33" s="26">
        <v>0</v>
      </c>
      <c r="U33" s="25">
        <f t="shared" si="43"/>
        <v>0</v>
      </c>
      <c r="V33" s="26">
        <v>0</v>
      </c>
      <c r="W33" s="26">
        <v>0</v>
      </c>
      <c r="X33" s="26">
        <v>0</v>
      </c>
      <c r="Y33" s="25">
        <f t="shared" si="44"/>
        <v>0</v>
      </c>
      <c r="Z33" s="26">
        <v>0</v>
      </c>
      <c r="AA33" s="26">
        <v>0</v>
      </c>
      <c r="AB33" s="26">
        <v>0</v>
      </c>
      <c r="AC33" s="25">
        <f t="shared" si="45"/>
        <v>0</v>
      </c>
      <c r="AD33" s="26">
        <v>0</v>
      </c>
      <c r="AE33" s="26">
        <v>0</v>
      </c>
      <c r="AF33" s="26">
        <v>0</v>
      </c>
      <c r="AG33" s="25">
        <f t="shared" si="46"/>
        <v>0</v>
      </c>
      <c r="AH33" s="26">
        <v>0</v>
      </c>
      <c r="AI33" s="26">
        <v>0</v>
      </c>
      <c r="AJ33" s="26">
        <v>0</v>
      </c>
      <c r="AK33" s="25">
        <f t="shared" si="47"/>
        <v>0</v>
      </c>
      <c r="AL33" s="26">
        <v>0</v>
      </c>
      <c r="AM33" s="26">
        <v>0</v>
      </c>
      <c r="AN33" s="26">
        <v>0</v>
      </c>
      <c r="AO33" s="25">
        <f t="shared" si="48"/>
        <v>0</v>
      </c>
      <c r="AP33" s="26">
        <v>0</v>
      </c>
      <c r="AQ33" s="26">
        <v>0</v>
      </c>
      <c r="AR33" s="26">
        <v>0</v>
      </c>
    </row>
    <row r="34" spans="1:44" ht="37.5" customHeight="1" outlineLevel="3" x14ac:dyDescent="0.25">
      <c r="A34" s="133" t="s">
        <v>272</v>
      </c>
      <c r="B34" s="117" t="s">
        <v>230</v>
      </c>
      <c r="C34" s="111" t="s">
        <v>60</v>
      </c>
      <c r="D34" s="4" t="s">
        <v>212</v>
      </c>
      <c r="E34" s="12">
        <f t="shared" ref="E34" si="51">SUM(F34:H34)</f>
        <v>110</v>
      </c>
      <c r="F34" s="13">
        <v>0</v>
      </c>
      <c r="G34" s="13">
        <f t="shared" ref="G34" si="52">K34+O34+S34+W34+AA34+AE34+AI34+AM34+AQ34</f>
        <v>110</v>
      </c>
      <c r="H34" s="13">
        <v>0</v>
      </c>
      <c r="I34" s="25">
        <f t="shared" si="40"/>
        <v>110</v>
      </c>
      <c r="J34" s="112">
        <v>0</v>
      </c>
      <c r="K34" s="122">
        <f>108.7+1.3</f>
        <v>110</v>
      </c>
      <c r="L34" s="113">
        <v>0</v>
      </c>
      <c r="M34" s="25">
        <f t="shared" si="41"/>
        <v>0</v>
      </c>
      <c r="N34" s="26">
        <v>0</v>
      </c>
      <c r="O34" s="26">
        <v>0</v>
      </c>
      <c r="P34" s="26">
        <v>0</v>
      </c>
      <c r="Q34" s="25">
        <f t="shared" si="42"/>
        <v>0</v>
      </c>
      <c r="R34" s="26">
        <v>0</v>
      </c>
      <c r="S34" s="26">
        <v>0</v>
      </c>
      <c r="T34" s="26">
        <v>0</v>
      </c>
      <c r="U34" s="25">
        <f t="shared" si="43"/>
        <v>0</v>
      </c>
      <c r="V34" s="26">
        <v>0</v>
      </c>
      <c r="W34" s="26">
        <v>0</v>
      </c>
      <c r="X34" s="26">
        <v>0</v>
      </c>
      <c r="Y34" s="25">
        <f t="shared" si="44"/>
        <v>0</v>
      </c>
      <c r="Z34" s="26">
        <v>0</v>
      </c>
      <c r="AA34" s="26">
        <v>0</v>
      </c>
      <c r="AB34" s="26">
        <v>0</v>
      </c>
      <c r="AC34" s="25">
        <f t="shared" si="45"/>
        <v>0</v>
      </c>
      <c r="AD34" s="26">
        <v>0</v>
      </c>
      <c r="AE34" s="26">
        <v>0</v>
      </c>
      <c r="AF34" s="26">
        <v>0</v>
      </c>
      <c r="AG34" s="25">
        <f t="shared" si="46"/>
        <v>0</v>
      </c>
      <c r="AH34" s="26">
        <v>0</v>
      </c>
      <c r="AI34" s="26">
        <v>0</v>
      </c>
      <c r="AJ34" s="26">
        <v>0</v>
      </c>
      <c r="AK34" s="25">
        <f t="shared" si="47"/>
        <v>0</v>
      </c>
      <c r="AL34" s="26">
        <v>0</v>
      </c>
      <c r="AM34" s="26">
        <v>0</v>
      </c>
      <c r="AN34" s="26">
        <v>0</v>
      </c>
      <c r="AO34" s="25">
        <f t="shared" si="48"/>
        <v>0</v>
      </c>
      <c r="AP34" s="26">
        <v>0</v>
      </c>
      <c r="AQ34" s="26">
        <v>0</v>
      </c>
      <c r="AR34" s="26">
        <v>0</v>
      </c>
    </row>
    <row r="35" spans="1:44" ht="103.5" customHeight="1" outlineLevel="3" x14ac:dyDescent="0.25">
      <c r="A35" s="133" t="s">
        <v>273</v>
      </c>
      <c r="B35" s="117" t="s">
        <v>237</v>
      </c>
      <c r="C35" s="111" t="s">
        <v>60</v>
      </c>
      <c r="D35" s="4" t="s">
        <v>212</v>
      </c>
      <c r="E35" s="12">
        <f t="shared" ref="E35" si="53">SUM(F35:H35)</f>
        <v>600</v>
      </c>
      <c r="F35" s="13">
        <v>0</v>
      </c>
      <c r="G35" s="13">
        <f t="shared" ref="G35" si="54">K35+O35+S35+W35+AA35+AE35+AI35+AM35+AQ35</f>
        <v>600</v>
      </c>
      <c r="H35" s="13">
        <v>0</v>
      </c>
      <c r="I35" s="25">
        <f t="shared" si="40"/>
        <v>600</v>
      </c>
      <c r="J35" s="112">
        <v>0</v>
      </c>
      <c r="K35" s="122">
        <v>600</v>
      </c>
      <c r="L35" s="113">
        <v>0</v>
      </c>
      <c r="M35" s="25">
        <f t="shared" si="41"/>
        <v>0</v>
      </c>
      <c r="N35" s="26">
        <v>0</v>
      </c>
      <c r="O35" s="26">
        <v>0</v>
      </c>
      <c r="P35" s="26">
        <v>0</v>
      </c>
      <c r="Q35" s="25">
        <f t="shared" si="42"/>
        <v>0</v>
      </c>
      <c r="R35" s="26">
        <v>0</v>
      </c>
      <c r="S35" s="26">
        <v>0</v>
      </c>
      <c r="T35" s="26">
        <v>0</v>
      </c>
      <c r="U35" s="25">
        <f t="shared" si="43"/>
        <v>0</v>
      </c>
      <c r="V35" s="26">
        <v>0</v>
      </c>
      <c r="W35" s="26">
        <v>0</v>
      </c>
      <c r="X35" s="26">
        <v>0</v>
      </c>
      <c r="Y35" s="25">
        <f t="shared" si="44"/>
        <v>0</v>
      </c>
      <c r="Z35" s="26">
        <v>0</v>
      </c>
      <c r="AA35" s="26">
        <v>0</v>
      </c>
      <c r="AB35" s="26">
        <v>0</v>
      </c>
      <c r="AC35" s="25">
        <f t="shared" si="45"/>
        <v>0</v>
      </c>
      <c r="AD35" s="26">
        <v>0</v>
      </c>
      <c r="AE35" s="26">
        <v>0</v>
      </c>
      <c r="AF35" s="26">
        <v>0</v>
      </c>
      <c r="AG35" s="25">
        <f t="shared" si="46"/>
        <v>0</v>
      </c>
      <c r="AH35" s="26">
        <v>0</v>
      </c>
      <c r="AI35" s="26">
        <v>0</v>
      </c>
      <c r="AJ35" s="26">
        <v>0</v>
      </c>
      <c r="AK35" s="25">
        <f t="shared" si="47"/>
        <v>0</v>
      </c>
      <c r="AL35" s="26">
        <v>0</v>
      </c>
      <c r="AM35" s="26">
        <v>0</v>
      </c>
      <c r="AN35" s="26">
        <v>0</v>
      </c>
      <c r="AO35" s="25">
        <f t="shared" si="48"/>
        <v>0</v>
      </c>
      <c r="AP35" s="26">
        <v>0</v>
      </c>
      <c r="AQ35" s="26">
        <v>0</v>
      </c>
      <c r="AR35" s="26">
        <v>0</v>
      </c>
    </row>
    <row r="36" spans="1:44" ht="96.75" customHeight="1" outlineLevel="3" x14ac:dyDescent="0.25">
      <c r="A36" s="133" t="s">
        <v>274</v>
      </c>
      <c r="B36" s="117" t="s">
        <v>243</v>
      </c>
      <c r="C36" s="111" t="s">
        <v>60</v>
      </c>
      <c r="D36" s="4" t="s">
        <v>226</v>
      </c>
      <c r="E36" s="12">
        <f t="shared" ref="E36" si="55">SUM(F36:H36)</f>
        <v>942.5</v>
      </c>
      <c r="F36" s="13">
        <v>0</v>
      </c>
      <c r="G36" s="13">
        <f t="shared" ref="G36" si="56">K36+O36+S36+W36+AA36+AE36+AI36+AM36+AQ36</f>
        <v>942.5</v>
      </c>
      <c r="H36" s="13">
        <v>0</v>
      </c>
      <c r="I36" s="25">
        <f t="shared" si="40"/>
        <v>942.5</v>
      </c>
      <c r="J36" s="112">
        <v>0</v>
      </c>
      <c r="K36" s="122">
        <v>942.5</v>
      </c>
      <c r="L36" s="113">
        <v>0</v>
      </c>
      <c r="M36" s="25">
        <f t="shared" si="41"/>
        <v>0</v>
      </c>
      <c r="N36" s="26">
        <v>0</v>
      </c>
      <c r="O36" s="26">
        <v>0</v>
      </c>
      <c r="P36" s="26">
        <v>0</v>
      </c>
      <c r="Q36" s="25">
        <f t="shared" si="42"/>
        <v>0</v>
      </c>
      <c r="R36" s="26">
        <v>0</v>
      </c>
      <c r="S36" s="26">
        <v>0</v>
      </c>
      <c r="T36" s="26">
        <v>0</v>
      </c>
      <c r="U36" s="25">
        <f t="shared" si="43"/>
        <v>0</v>
      </c>
      <c r="V36" s="26">
        <v>0</v>
      </c>
      <c r="W36" s="26">
        <v>0</v>
      </c>
      <c r="X36" s="26">
        <v>0</v>
      </c>
      <c r="Y36" s="25">
        <f t="shared" si="44"/>
        <v>0</v>
      </c>
      <c r="Z36" s="26">
        <v>0</v>
      </c>
      <c r="AA36" s="26">
        <v>0</v>
      </c>
      <c r="AB36" s="26">
        <v>0</v>
      </c>
      <c r="AC36" s="25">
        <f t="shared" si="45"/>
        <v>0</v>
      </c>
      <c r="AD36" s="26">
        <v>0</v>
      </c>
      <c r="AE36" s="26">
        <v>0</v>
      </c>
      <c r="AF36" s="26">
        <v>0</v>
      </c>
      <c r="AG36" s="25">
        <f t="shared" si="46"/>
        <v>0</v>
      </c>
      <c r="AH36" s="26">
        <v>0</v>
      </c>
      <c r="AI36" s="26">
        <v>0</v>
      </c>
      <c r="AJ36" s="26">
        <v>0</v>
      </c>
      <c r="AK36" s="25">
        <f t="shared" si="47"/>
        <v>0</v>
      </c>
      <c r="AL36" s="26">
        <v>0</v>
      </c>
      <c r="AM36" s="26">
        <v>0</v>
      </c>
      <c r="AN36" s="26">
        <v>0</v>
      </c>
      <c r="AO36" s="25">
        <f t="shared" si="48"/>
        <v>0</v>
      </c>
      <c r="AP36" s="26">
        <v>0</v>
      </c>
      <c r="AQ36" s="26">
        <v>0</v>
      </c>
      <c r="AR36" s="26">
        <v>0</v>
      </c>
    </row>
    <row r="37" spans="1:44" ht="74.25" customHeight="1" outlineLevel="3" x14ac:dyDescent="0.25">
      <c r="A37" s="133" t="s">
        <v>275</v>
      </c>
      <c r="B37" s="117" t="s">
        <v>249</v>
      </c>
      <c r="C37" s="111" t="s">
        <v>60</v>
      </c>
      <c r="D37" s="4" t="s">
        <v>212</v>
      </c>
      <c r="E37" s="12">
        <f t="shared" ref="E37" si="57">SUM(F37:H37)</f>
        <v>280</v>
      </c>
      <c r="F37" s="13">
        <v>0</v>
      </c>
      <c r="G37" s="13">
        <f t="shared" ref="G37" si="58">K37+O37+S37+W37+AA37+AE37+AI37+AM37+AQ37</f>
        <v>280</v>
      </c>
      <c r="H37" s="13">
        <v>0</v>
      </c>
      <c r="I37" s="25">
        <f t="shared" ref="I37" si="59">K37</f>
        <v>280</v>
      </c>
      <c r="J37" s="112">
        <v>0</v>
      </c>
      <c r="K37" s="122">
        <v>280</v>
      </c>
      <c r="L37" s="113">
        <v>0</v>
      </c>
      <c r="M37" s="25">
        <f t="shared" ref="M37" si="60">O37</f>
        <v>0</v>
      </c>
      <c r="N37" s="26">
        <v>0</v>
      </c>
      <c r="O37" s="26">
        <v>0</v>
      </c>
      <c r="P37" s="26">
        <v>0</v>
      </c>
      <c r="Q37" s="25">
        <f t="shared" ref="Q37" si="61">S37</f>
        <v>0</v>
      </c>
      <c r="R37" s="26">
        <v>0</v>
      </c>
      <c r="S37" s="26">
        <v>0</v>
      </c>
      <c r="T37" s="26">
        <v>0</v>
      </c>
      <c r="U37" s="25">
        <f t="shared" ref="U37" si="62">W37</f>
        <v>0</v>
      </c>
      <c r="V37" s="26">
        <v>0</v>
      </c>
      <c r="W37" s="26">
        <v>0</v>
      </c>
      <c r="X37" s="26">
        <v>0</v>
      </c>
      <c r="Y37" s="25">
        <f t="shared" ref="Y37" si="63">AA37</f>
        <v>0</v>
      </c>
      <c r="Z37" s="26">
        <v>0</v>
      </c>
      <c r="AA37" s="26">
        <v>0</v>
      </c>
      <c r="AB37" s="26">
        <v>0</v>
      </c>
      <c r="AC37" s="25">
        <f t="shared" ref="AC37" si="64">AE37</f>
        <v>0</v>
      </c>
      <c r="AD37" s="26">
        <v>0</v>
      </c>
      <c r="AE37" s="26">
        <v>0</v>
      </c>
      <c r="AF37" s="26">
        <v>0</v>
      </c>
      <c r="AG37" s="25">
        <f t="shared" ref="AG37" si="65">AI37</f>
        <v>0</v>
      </c>
      <c r="AH37" s="26">
        <v>0</v>
      </c>
      <c r="AI37" s="26">
        <v>0</v>
      </c>
      <c r="AJ37" s="26">
        <v>0</v>
      </c>
      <c r="AK37" s="25">
        <f t="shared" ref="AK37" si="66">AM37</f>
        <v>0</v>
      </c>
      <c r="AL37" s="26">
        <v>0</v>
      </c>
      <c r="AM37" s="26">
        <v>0</v>
      </c>
      <c r="AN37" s="26">
        <v>0</v>
      </c>
      <c r="AO37" s="25">
        <f t="shared" ref="AO37" si="67">AQ37</f>
        <v>0</v>
      </c>
      <c r="AP37" s="26">
        <v>0</v>
      </c>
      <c r="AQ37" s="26">
        <v>0</v>
      </c>
      <c r="AR37" s="26">
        <v>0</v>
      </c>
    </row>
    <row r="38" spans="1:44" ht="85.5" customHeight="1" outlineLevel="3" x14ac:dyDescent="0.25">
      <c r="A38" s="133" t="s">
        <v>276</v>
      </c>
      <c r="B38" s="117" t="s">
        <v>251</v>
      </c>
      <c r="C38" s="111" t="s">
        <v>60</v>
      </c>
      <c r="D38" s="4" t="s">
        <v>226</v>
      </c>
      <c r="E38" s="12">
        <f t="shared" ref="E38" si="68">SUM(F38:H38)</f>
        <v>4237.8999999999996</v>
      </c>
      <c r="F38" s="13">
        <v>0</v>
      </c>
      <c r="G38" s="13">
        <f t="shared" ref="G38" si="69">K38+O38+S38+W38+AA38+AE38+AI38+AM38+AQ38</f>
        <v>4237.8999999999996</v>
      </c>
      <c r="H38" s="13">
        <v>0</v>
      </c>
      <c r="I38" s="25">
        <f t="shared" ref="I38" si="70">K38</f>
        <v>4237.8999999999996</v>
      </c>
      <c r="J38" s="112">
        <v>0</v>
      </c>
      <c r="K38" s="132">
        <v>4237.8999999999996</v>
      </c>
      <c r="L38" s="113">
        <v>0</v>
      </c>
      <c r="M38" s="25">
        <f t="shared" ref="M38" si="71">O38</f>
        <v>0</v>
      </c>
      <c r="N38" s="26">
        <v>0</v>
      </c>
      <c r="O38" s="26">
        <v>0</v>
      </c>
      <c r="P38" s="26">
        <v>0</v>
      </c>
      <c r="Q38" s="25">
        <f t="shared" ref="Q38" si="72">S38</f>
        <v>0</v>
      </c>
      <c r="R38" s="26">
        <v>0</v>
      </c>
      <c r="S38" s="26">
        <v>0</v>
      </c>
      <c r="T38" s="26">
        <v>0</v>
      </c>
      <c r="U38" s="25">
        <f t="shared" ref="U38" si="73">W38</f>
        <v>0</v>
      </c>
      <c r="V38" s="26">
        <v>0</v>
      </c>
      <c r="W38" s="26">
        <v>0</v>
      </c>
      <c r="X38" s="26">
        <v>0</v>
      </c>
      <c r="Y38" s="25">
        <f t="shared" ref="Y38" si="74">AA38</f>
        <v>0</v>
      </c>
      <c r="Z38" s="26">
        <v>0</v>
      </c>
      <c r="AA38" s="26">
        <v>0</v>
      </c>
      <c r="AB38" s="26">
        <v>0</v>
      </c>
      <c r="AC38" s="25">
        <f t="shared" ref="AC38" si="75">AE38</f>
        <v>0</v>
      </c>
      <c r="AD38" s="26">
        <v>0</v>
      </c>
      <c r="AE38" s="26">
        <v>0</v>
      </c>
      <c r="AF38" s="26">
        <v>0</v>
      </c>
      <c r="AG38" s="25">
        <f t="shared" ref="AG38" si="76">AI38</f>
        <v>0</v>
      </c>
      <c r="AH38" s="26">
        <v>0</v>
      </c>
      <c r="AI38" s="26">
        <v>0</v>
      </c>
      <c r="AJ38" s="26">
        <v>0</v>
      </c>
      <c r="AK38" s="25">
        <f t="shared" ref="AK38" si="77">AM38</f>
        <v>0</v>
      </c>
      <c r="AL38" s="26">
        <v>0</v>
      </c>
      <c r="AM38" s="26">
        <v>0</v>
      </c>
      <c r="AN38" s="26">
        <v>0</v>
      </c>
      <c r="AO38" s="25">
        <f t="shared" ref="AO38" si="78">AQ38</f>
        <v>0</v>
      </c>
      <c r="AP38" s="26">
        <v>0</v>
      </c>
      <c r="AQ38" s="26">
        <v>0</v>
      </c>
      <c r="AR38" s="26">
        <v>0</v>
      </c>
    </row>
    <row r="39" spans="1:44" ht="64.5" customHeight="1" outlineLevel="3" x14ac:dyDescent="0.25">
      <c r="A39" s="133" t="s">
        <v>277</v>
      </c>
      <c r="B39" s="117" t="s">
        <v>255</v>
      </c>
      <c r="C39" s="111" t="s">
        <v>60</v>
      </c>
      <c r="D39" s="4" t="s">
        <v>212</v>
      </c>
      <c r="E39" s="12">
        <f t="shared" ref="E39" si="79">SUM(F39:H39)</f>
        <v>226.2</v>
      </c>
      <c r="F39" s="13">
        <v>0</v>
      </c>
      <c r="G39" s="13">
        <f t="shared" ref="G39" si="80">K39+O39+S39+W39+AA39+AE39+AI39+AM39+AQ39</f>
        <v>226.2</v>
      </c>
      <c r="H39" s="13">
        <v>0</v>
      </c>
      <c r="I39" s="25">
        <f t="shared" ref="I39" si="81">K39</f>
        <v>226.2</v>
      </c>
      <c r="J39" s="112">
        <v>0</v>
      </c>
      <c r="K39" s="122">
        <v>226.2</v>
      </c>
      <c r="L39" s="113">
        <v>0</v>
      </c>
      <c r="M39" s="25">
        <f t="shared" ref="M39" si="82">O39</f>
        <v>0</v>
      </c>
      <c r="N39" s="26">
        <v>0</v>
      </c>
      <c r="O39" s="26">
        <v>0</v>
      </c>
      <c r="P39" s="26">
        <v>0</v>
      </c>
      <c r="Q39" s="25">
        <f t="shared" ref="Q39" si="83">S39</f>
        <v>0</v>
      </c>
      <c r="R39" s="26">
        <v>0</v>
      </c>
      <c r="S39" s="26">
        <v>0</v>
      </c>
      <c r="T39" s="26">
        <v>0</v>
      </c>
      <c r="U39" s="25">
        <f t="shared" ref="U39" si="84">W39</f>
        <v>0</v>
      </c>
      <c r="V39" s="26">
        <v>0</v>
      </c>
      <c r="W39" s="26">
        <v>0</v>
      </c>
      <c r="X39" s="26">
        <v>0</v>
      </c>
      <c r="Y39" s="25">
        <f t="shared" ref="Y39" si="85">AA39</f>
        <v>0</v>
      </c>
      <c r="Z39" s="26">
        <v>0</v>
      </c>
      <c r="AA39" s="26">
        <v>0</v>
      </c>
      <c r="AB39" s="26">
        <v>0</v>
      </c>
      <c r="AC39" s="25">
        <f t="shared" ref="AC39" si="86">AE39</f>
        <v>0</v>
      </c>
      <c r="AD39" s="26">
        <v>0</v>
      </c>
      <c r="AE39" s="26">
        <v>0</v>
      </c>
      <c r="AF39" s="26">
        <v>0</v>
      </c>
      <c r="AG39" s="25">
        <f t="shared" ref="AG39" si="87">AI39</f>
        <v>0</v>
      </c>
      <c r="AH39" s="26">
        <v>0</v>
      </c>
      <c r="AI39" s="26">
        <v>0</v>
      </c>
      <c r="AJ39" s="26">
        <v>0</v>
      </c>
      <c r="AK39" s="25">
        <f t="shared" ref="AK39" si="88">AM39</f>
        <v>0</v>
      </c>
      <c r="AL39" s="26">
        <v>0</v>
      </c>
      <c r="AM39" s="26">
        <v>0</v>
      </c>
      <c r="AN39" s="26">
        <v>0</v>
      </c>
      <c r="AO39" s="25">
        <f t="shared" ref="AO39" si="89">AQ39</f>
        <v>0</v>
      </c>
      <c r="AP39" s="26">
        <v>0</v>
      </c>
      <c r="AQ39" s="26">
        <v>0</v>
      </c>
      <c r="AR39" s="26">
        <v>0</v>
      </c>
    </row>
    <row r="40" spans="1:44" ht="154.5" customHeight="1" outlineLevel="3" x14ac:dyDescent="0.25">
      <c r="A40" s="133" t="s">
        <v>278</v>
      </c>
      <c r="B40" s="117" t="s">
        <v>258</v>
      </c>
      <c r="C40" s="111" t="s">
        <v>60</v>
      </c>
      <c r="D40" s="4" t="s">
        <v>212</v>
      </c>
      <c r="E40" s="12">
        <f t="shared" ref="E40" si="90">SUM(F40:H40)</f>
        <v>2300</v>
      </c>
      <c r="F40" s="13">
        <v>0</v>
      </c>
      <c r="G40" s="13">
        <f t="shared" ref="G40" si="91">K40+O40+S40+W40+AA40+AE40+AI40+AM40+AQ40</f>
        <v>2300</v>
      </c>
      <c r="H40" s="13">
        <v>0</v>
      </c>
      <c r="I40" s="25">
        <f t="shared" ref="I40" si="92">K40</f>
        <v>2300</v>
      </c>
      <c r="J40" s="112">
        <v>0</v>
      </c>
      <c r="K40" s="122">
        <v>2300</v>
      </c>
      <c r="L40" s="113">
        <v>0</v>
      </c>
      <c r="M40" s="25">
        <f t="shared" ref="M40" si="93">O40</f>
        <v>0</v>
      </c>
      <c r="N40" s="26">
        <v>0</v>
      </c>
      <c r="O40" s="26">
        <v>0</v>
      </c>
      <c r="P40" s="26">
        <v>0</v>
      </c>
      <c r="Q40" s="25">
        <f t="shared" ref="Q40" si="94">S40</f>
        <v>0</v>
      </c>
      <c r="R40" s="26">
        <v>0</v>
      </c>
      <c r="S40" s="26">
        <v>0</v>
      </c>
      <c r="T40" s="26">
        <v>0</v>
      </c>
      <c r="U40" s="25">
        <f t="shared" ref="U40" si="95">W40</f>
        <v>0</v>
      </c>
      <c r="V40" s="26">
        <v>0</v>
      </c>
      <c r="W40" s="26">
        <v>0</v>
      </c>
      <c r="X40" s="26">
        <v>0</v>
      </c>
      <c r="Y40" s="25">
        <f t="shared" ref="Y40" si="96">AA40</f>
        <v>0</v>
      </c>
      <c r="Z40" s="26">
        <v>0</v>
      </c>
      <c r="AA40" s="26">
        <v>0</v>
      </c>
      <c r="AB40" s="26">
        <v>0</v>
      </c>
      <c r="AC40" s="25">
        <f t="shared" ref="AC40" si="97">AE40</f>
        <v>0</v>
      </c>
      <c r="AD40" s="26">
        <v>0</v>
      </c>
      <c r="AE40" s="26">
        <v>0</v>
      </c>
      <c r="AF40" s="26">
        <v>0</v>
      </c>
      <c r="AG40" s="25">
        <f t="shared" ref="AG40" si="98">AI40</f>
        <v>0</v>
      </c>
      <c r="AH40" s="26">
        <v>0</v>
      </c>
      <c r="AI40" s="26">
        <v>0</v>
      </c>
      <c r="AJ40" s="26">
        <v>0</v>
      </c>
      <c r="AK40" s="25">
        <f t="shared" ref="AK40" si="99">AM40</f>
        <v>0</v>
      </c>
      <c r="AL40" s="26">
        <v>0</v>
      </c>
      <c r="AM40" s="26">
        <v>0</v>
      </c>
      <c r="AN40" s="26">
        <v>0</v>
      </c>
      <c r="AO40" s="25">
        <f t="shared" ref="AO40" si="100">AQ40</f>
        <v>0</v>
      </c>
      <c r="AP40" s="26">
        <v>0</v>
      </c>
      <c r="AQ40" s="26">
        <v>0</v>
      </c>
      <c r="AR40" s="26">
        <v>0</v>
      </c>
    </row>
    <row r="41" spans="1:44" ht="77.25" customHeight="1" outlineLevel="3" x14ac:dyDescent="0.25">
      <c r="A41" s="133" t="s">
        <v>279</v>
      </c>
      <c r="B41" s="117" t="s">
        <v>263</v>
      </c>
      <c r="C41" s="111" t="s">
        <v>60</v>
      </c>
      <c r="D41" s="4" t="s">
        <v>212</v>
      </c>
      <c r="E41" s="12">
        <f t="shared" ref="E41" si="101">SUM(F41:H41)</f>
        <v>473.4</v>
      </c>
      <c r="F41" s="13">
        <v>0</v>
      </c>
      <c r="G41" s="13">
        <f t="shared" ref="G41" si="102">K41+O41+S41+W41+AA41+AE41+AI41+AM41+AQ41</f>
        <v>473.4</v>
      </c>
      <c r="H41" s="13">
        <v>0</v>
      </c>
      <c r="I41" s="25">
        <f t="shared" ref="I41" si="103">K41</f>
        <v>0</v>
      </c>
      <c r="J41" s="112">
        <v>0</v>
      </c>
      <c r="K41" s="129">
        <v>0</v>
      </c>
      <c r="L41" s="113">
        <v>0</v>
      </c>
      <c r="M41" s="25">
        <f t="shared" ref="M41" si="104">O41</f>
        <v>473.4</v>
      </c>
      <c r="N41" s="26">
        <v>0</v>
      </c>
      <c r="O41" s="26">
        <v>473.4</v>
      </c>
      <c r="P41" s="26">
        <v>0</v>
      </c>
      <c r="Q41" s="25">
        <f t="shared" ref="Q41" si="105">S41</f>
        <v>0</v>
      </c>
      <c r="R41" s="26">
        <v>0</v>
      </c>
      <c r="S41" s="26">
        <v>0</v>
      </c>
      <c r="T41" s="26">
        <v>0</v>
      </c>
      <c r="U41" s="25">
        <f t="shared" ref="U41" si="106">W41</f>
        <v>0</v>
      </c>
      <c r="V41" s="26">
        <v>0</v>
      </c>
      <c r="W41" s="26">
        <v>0</v>
      </c>
      <c r="X41" s="26">
        <v>0</v>
      </c>
      <c r="Y41" s="25">
        <f t="shared" ref="Y41" si="107">AA41</f>
        <v>0</v>
      </c>
      <c r="Z41" s="26">
        <v>0</v>
      </c>
      <c r="AA41" s="26">
        <v>0</v>
      </c>
      <c r="AB41" s="26">
        <v>0</v>
      </c>
      <c r="AC41" s="25">
        <f t="shared" ref="AC41" si="108">AE41</f>
        <v>0</v>
      </c>
      <c r="AD41" s="26">
        <v>0</v>
      </c>
      <c r="AE41" s="26">
        <v>0</v>
      </c>
      <c r="AF41" s="26">
        <v>0</v>
      </c>
      <c r="AG41" s="25">
        <f t="shared" ref="AG41" si="109">AI41</f>
        <v>0</v>
      </c>
      <c r="AH41" s="26">
        <v>0</v>
      </c>
      <c r="AI41" s="26">
        <v>0</v>
      </c>
      <c r="AJ41" s="26">
        <v>0</v>
      </c>
      <c r="AK41" s="25">
        <f t="shared" ref="AK41" si="110">AM41</f>
        <v>0</v>
      </c>
      <c r="AL41" s="26">
        <v>0</v>
      </c>
      <c r="AM41" s="26">
        <v>0</v>
      </c>
      <c r="AN41" s="26">
        <v>0</v>
      </c>
      <c r="AO41" s="25">
        <f t="shared" ref="AO41" si="111">AQ41</f>
        <v>0</v>
      </c>
      <c r="AP41" s="26">
        <v>0</v>
      </c>
      <c r="AQ41" s="26">
        <v>0</v>
      </c>
      <c r="AR41" s="26">
        <v>0</v>
      </c>
    </row>
    <row r="42" spans="1:44" ht="77.25" customHeight="1" outlineLevel="3" x14ac:dyDescent="0.25">
      <c r="A42" s="133" t="s">
        <v>280</v>
      </c>
      <c r="B42" s="117" t="s">
        <v>267</v>
      </c>
      <c r="C42" s="111" t="s">
        <v>60</v>
      </c>
      <c r="D42" s="4" t="s">
        <v>212</v>
      </c>
      <c r="E42" s="12">
        <f t="shared" ref="E42" si="112">SUM(F42:H42)</f>
        <v>619.79999999999995</v>
      </c>
      <c r="F42" s="13">
        <v>0</v>
      </c>
      <c r="G42" s="13">
        <f t="shared" ref="G42" si="113">K42+O42+S42+W42+AA42+AE42+AI42+AM42+AQ42</f>
        <v>619.79999999999995</v>
      </c>
      <c r="H42" s="13">
        <v>0</v>
      </c>
      <c r="I42" s="25">
        <f t="shared" ref="I42" si="114">K42</f>
        <v>0</v>
      </c>
      <c r="J42" s="112">
        <v>0</v>
      </c>
      <c r="K42" s="129">
        <v>0</v>
      </c>
      <c r="L42" s="113">
        <v>0</v>
      </c>
      <c r="M42" s="25">
        <f t="shared" ref="M42" si="115">O42</f>
        <v>619.79999999999995</v>
      </c>
      <c r="N42" s="26">
        <v>0</v>
      </c>
      <c r="O42" s="26">
        <v>619.79999999999995</v>
      </c>
      <c r="P42" s="26">
        <v>0</v>
      </c>
      <c r="Q42" s="25">
        <f t="shared" ref="Q42" si="116">S42</f>
        <v>0</v>
      </c>
      <c r="R42" s="26">
        <v>0</v>
      </c>
      <c r="S42" s="26">
        <v>0</v>
      </c>
      <c r="T42" s="26">
        <v>0</v>
      </c>
      <c r="U42" s="25">
        <f t="shared" ref="U42" si="117">W42</f>
        <v>0</v>
      </c>
      <c r="V42" s="26">
        <v>0</v>
      </c>
      <c r="W42" s="26">
        <v>0</v>
      </c>
      <c r="X42" s="26">
        <v>0</v>
      </c>
      <c r="Y42" s="25">
        <f t="shared" ref="Y42" si="118">AA42</f>
        <v>0</v>
      </c>
      <c r="Z42" s="26">
        <v>0</v>
      </c>
      <c r="AA42" s="26">
        <v>0</v>
      </c>
      <c r="AB42" s="26">
        <v>0</v>
      </c>
      <c r="AC42" s="25">
        <f t="shared" ref="AC42" si="119">AE42</f>
        <v>0</v>
      </c>
      <c r="AD42" s="26">
        <v>0</v>
      </c>
      <c r="AE42" s="26">
        <v>0</v>
      </c>
      <c r="AF42" s="26">
        <v>0</v>
      </c>
      <c r="AG42" s="25">
        <f t="shared" ref="AG42" si="120">AI42</f>
        <v>0</v>
      </c>
      <c r="AH42" s="26">
        <v>0</v>
      </c>
      <c r="AI42" s="26">
        <v>0</v>
      </c>
      <c r="AJ42" s="26">
        <v>0</v>
      </c>
      <c r="AK42" s="25">
        <f t="shared" ref="AK42" si="121">AM42</f>
        <v>0</v>
      </c>
      <c r="AL42" s="26">
        <v>0</v>
      </c>
      <c r="AM42" s="26">
        <v>0</v>
      </c>
      <c r="AN42" s="26">
        <v>0</v>
      </c>
      <c r="AO42" s="25">
        <f t="shared" ref="AO42" si="122">AQ42</f>
        <v>0</v>
      </c>
      <c r="AP42" s="26">
        <v>0</v>
      </c>
      <c r="AQ42" s="26">
        <v>0</v>
      </c>
      <c r="AR42" s="26">
        <v>0</v>
      </c>
    </row>
    <row r="43" spans="1:44" ht="67.5" customHeight="1" outlineLevel="3" x14ac:dyDescent="0.25">
      <c r="A43" s="133" t="s">
        <v>281</v>
      </c>
      <c r="B43" s="117" t="s">
        <v>266</v>
      </c>
      <c r="C43" s="111" t="s">
        <v>60</v>
      </c>
      <c r="D43" s="4" t="s">
        <v>212</v>
      </c>
      <c r="E43" s="12">
        <f t="shared" ref="E43" si="123">SUM(F43:H43)</f>
        <v>922.5</v>
      </c>
      <c r="F43" s="13">
        <v>0</v>
      </c>
      <c r="G43" s="13">
        <f t="shared" ref="G43" si="124">K43+O43+S43+W43+AA43+AE43+AI43+AM43+AQ43</f>
        <v>922.5</v>
      </c>
      <c r="H43" s="13">
        <v>0</v>
      </c>
      <c r="I43" s="25">
        <f t="shared" ref="I43" si="125">K43</f>
        <v>0</v>
      </c>
      <c r="J43" s="112">
        <v>0</v>
      </c>
      <c r="K43" s="129">
        <v>0</v>
      </c>
      <c r="L43" s="113">
        <v>0</v>
      </c>
      <c r="M43" s="25">
        <f t="shared" ref="M43:M44" si="126">O43</f>
        <v>922.5</v>
      </c>
      <c r="N43" s="26">
        <v>0</v>
      </c>
      <c r="O43" s="26">
        <f>1500-577.5</f>
        <v>922.5</v>
      </c>
      <c r="P43" s="26">
        <v>0</v>
      </c>
      <c r="Q43" s="25">
        <f t="shared" ref="Q43" si="127">S43</f>
        <v>0</v>
      </c>
      <c r="R43" s="26">
        <v>0</v>
      </c>
      <c r="S43" s="26">
        <v>0</v>
      </c>
      <c r="T43" s="26">
        <v>0</v>
      </c>
      <c r="U43" s="25">
        <f t="shared" ref="U43" si="128">W43</f>
        <v>0</v>
      </c>
      <c r="V43" s="26">
        <v>0</v>
      </c>
      <c r="W43" s="26">
        <v>0</v>
      </c>
      <c r="X43" s="26">
        <v>0</v>
      </c>
      <c r="Y43" s="25">
        <f t="shared" ref="Y43" si="129">AA43</f>
        <v>0</v>
      </c>
      <c r="Z43" s="26">
        <v>0</v>
      </c>
      <c r="AA43" s="26">
        <v>0</v>
      </c>
      <c r="AB43" s="26">
        <v>0</v>
      </c>
      <c r="AC43" s="25">
        <f t="shared" ref="AC43" si="130">AE43</f>
        <v>0</v>
      </c>
      <c r="AD43" s="26">
        <v>0</v>
      </c>
      <c r="AE43" s="26">
        <v>0</v>
      </c>
      <c r="AF43" s="26">
        <v>0</v>
      </c>
      <c r="AG43" s="25">
        <f t="shared" ref="AG43" si="131">AI43</f>
        <v>0</v>
      </c>
      <c r="AH43" s="26">
        <v>0</v>
      </c>
      <c r="AI43" s="26">
        <v>0</v>
      </c>
      <c r="AJ43" s="26">
        <v>0</v>
      </c>
      <c r="AK43" s="25">
        <f t="shared" ref="AK43" si="132">AM43</f>
        <v>0</v>
      </c>
      <c r="AL43" s="26">
        <v>0</v>
      </c>
      <c r="AM43" s="26">
        <v>0</v>
      </c>
      <c r="AN43" s="26">
        <v>0</v>
      </c>
      <c r="AO43" s="25">
        <f t="shared" ref="AO43" si="133">AQ43</f>
        <v>0</v>
      </c>
      <c r="AP43" s="26">
        <v>0</v>
      </c>
      <c r="AQ43" s="26">
        <v>0</v>
      </c>
      <c r="AR43" s="26">
        <v>0</v>
      </c>
    </row>
    <row r="44" spans="1:44" ht="67.5" customHeight="1" outlineLevel="3" x14ac:dyDescent="0.25">
      <c r="A44" s="133" t="s">
        <v>282</v>
      </c>
      <c r="B44" s="117" t="s">
        <v>268</v>
      </c>
      <c r="C44" s="111" t="s">
        <v>60</v>
      </c>
      <c r="D44" s="4" t="s">
        <v>212</v>
      </c>
      <c r="E44" s="12">
        <f t="shared" ref="E44" si="134">SUM(F44:H44)</f>
        <v>610.20000000000005</v>
      </c>
      <c r="F44" s="13">
        <v>0</v>
      </c>
      <c r="G44" s="13">
        <f t="shared" ref="G44" si="135">K44+O44+S44+W44+AA44+AE44+AI44+AM44+AQ44</f>
        <v>610.20000000000005</v>
      </c>
      <c r="H44" s="13">
        <v>0</v>
      </c>
      <c r="I44" s="25">
        <f t="shared" ref="I44" si="136">K44</f>
        <v>0</v>
      </c>
      <c r="J44" s="112">
        <v>0</v>
      </c>
      <c r="K44" s="129">
        <v>0</v>
      </c>
      <c r="L44" s="113">
        <v>0</v>
      </c>
      <c r="M44" s="25">
        <f t="shared" si="126"/>
        <v>610.20000000000005</v>
      </c>
      <c r="N44" s="26"/>
      <c r="O44" s="26">
        <v>610.20000000000005</v>
      </c>
      <c r="P44" s="26">
        <v>0</v>
      </c>
      <c r="Q44" s="25">
        <f t="shared" ref="Q44" si="137">S44</f>
        <v>0</v>
      </c>
      <c r="R44" s="26">
        <v>0</v>
      </c>
      <c r="S44" s="26">
        <v>0</v>
      </c>
      <c r="T44" s="26">
        <v>0</v>
      </c>
      <c r="U44" s="25">
        <f t="shared" ref="U44" si="138">W44</f>
        <v>0</v>
      </c>
      <c r="V44" s="26">
        <v>0</v>
      </c>
      <c r="W44" s="26">
        <v>0</v>
      </c>
      <c r="X44" s="26">
        <v>0</v>
      </c>
      <c r="Y44" s="25">
        <f t="shared" ref="Y44" si="139">AA44</f>
        <v>0</v>
      </c>
      <c r="Z44" s="26">
        <v>0</v>
      </c>
      <c r="AA44" s="26">
        <v>0</v>
      </c>
      <c r="AB44" s="26">
        <v>0</v>
      </c>
      <c r="AC44" s="25">
        <f t="shared" ref="AC44" si="140">AE44</f>
        <v>0</v>
      </c>
      <c r="AD44" s="26">
        <v>0</v>
      </c>
      <c r="AE44" s="26">
        <v>0</v>
      </c>
      <c r="AF44" s="26">
        <v>0</v>
      </c>
      <c r="AG44" s="25">
        <f t="shared" ref="AG44" si="141">AI44</f>
        <v>0</v>
      </c>
      <c r="AH44" s="26">
        <v>0</v>
      </c>
      <c r="AI44" s="26">
        <v>0</v>
      </c>
      <c r="AJ44" s="26">
        <v>0</v>
      </c>
      <c r="AK44" s="25">
        <f t="shared" ref="AK44" si="142">AM44</f>
        <v>0</v>
      </c>
      <c r="AL44" s="26">
        <v>0</v>
      </c>
      <c r="AM44" s="26">
        <v>0</v>
      </c>
      <c r="AN44" s="26">
        <v>0</v>
      </c>
      <c r="AO44" s="25">
        <f t="shared" ref="AO44" si="143">AQ44</f>
        <v>0</v>
      </c>
      <c r="AP44" s="26">
        <v>0</v>
      </c>
      <c r="AQ44" s="26">
        <v>0</v>
      </c>
      <c r="AR44" s="26">
        <v>0</v>
      </c>
    </row>
    <row r="45" spans="1:44" ht="117" customHeight="1" outlineLevel="3" x14ac:dyDescent="0.25">
      <c r="A45" s="133" t="s">
        <v>319</v>
      </c>
      <c r="B45" s="117" t="s">
        <v>320</v>
      </c>
      <c r="C45" s="111" t="s">
        <v>60</v>
      </c>
      <c r="D45" s="4" t="s">
        <v>212</v>
      </c>
      <c r="E45" s="12">
        <f t="shared" ref="E45" si="144">SUM(F45:H45)</f>
        <v>553.1</v>
      </c>
      <c r="F45" s="13">
        <v>0</v>
      </c>
      <c r="G45" s="13">
        <f t="shared" ref="G45" si="145">K45+O45+S45+W45+AA45+AE45+AI45+AM45+AQ45</f>
        <v>553.1</v>
      </c>
      <c r="H45" s="13">
        <v>0</v>
      </c>
      <c r="I45" s="25">
        <f t="shared" ref="I45" si="146">K45</f>
        <v>0</v>
      </c>
      <c r="J45" s="112">
        <v>0</v>
      </c>
      <c r="K45" s="129">
        <v>0</v>
      </c>
      <c r="L45" s="113">
        <v>0</v>
      </c>
      <c r="M45" s="25">
        <f t="shared" ref="M45" si="147">O45</f>
        <v>553.1</v>
      </c>
      <c r="N45" s="26"/>
      <c r="O45" s="26">
        <v>553.1</v>
      </c>
      <c r="P45" s="26">
        <v>0</v>
      </c>
      <c r="Q45" s="25">
        <f t="shared" ref="Q45" si="148">S45</f>
        <v>0</v>
      </c>
      <c r="R45" s="26">
        <v>0</v>
      </c>
      <c r="S45" s="26">
        <v>0</v>
      </c>
      <c r="T45" s="26">
        <v>0</v>
      </c>
      <c r="U45" s="25">
        <f t="shared" ref="U45" si="149">W45</f>
        <v>0</v>
      </c>
      <c r="V45" s="26">
        <v>0</v>
      </c>
      <c r="W45" s="26">
        <v>0</v>
      </c>
      <c r="X45" s="26">
        <v>0</v>
      </c>
      <c r="Y45" s="25">
        <f t="shared" ref="Y45" si="150">AA45</f>
        <v>0</v>
      </c>
      <c r="Z45" s="26">
        <v>0</v>
      </c>
      <c r="AA45" s="26">
        <v>0</v>
      </c>
      <c r="AB45" s="26">
        <v>0</v>
      </c>
      <c r="AC45" s="25">
        <f t="shared" ref="AC45" si="151">AE45</f>
        <v>0</v>
      </c>
      <c r="AD45" s="26">
        <v>0</v>
      </c>
      <c r="AE45" s="26">
        <v>0</v>
      </c>
      <c r="AF45" s="26">
        <v>0</v>
      </c>
      <c r="AG45" s="25">
        <f t="shared" ref="AG45" si="152">AI45</f>
        <v>0</v>
      </c>
      <c r="AH45" s="26">
        <v>0</v>
      </c>
      <c r="AI45" s="26">
        <v>0</v>
      </c>
      <c r="AJ45" s="26">
        <v>0</v>
      </c>
      <c r="AK45" s="25">
        <f t="shared" ref="AK45" si="153">AM45</f>
        <v>0</v>
      </c>
      <c r="AL45" s="26">
        <v>0</v>
      </c>
      <c r="AM45" s="26">
        <v>0</v>
      </c>
      <c r="AN45" s="26">
        <v>0</v>
      </c>
      <c r="AO45" s="25">
        <f t="shared" ref="AO45" si="154">AQ45</f>
        <v>0</v>
      </c>
      <c r="AP45" s="26">
        <v>0</v>
      </c>
      <c r="AQ45" s="26">
        <v>0</v>
      </c>
      <c r="AR45" s="26">
        <v>0</v>
      </c>
    </row>
    <row r="46" spans="1:44" ht="49.5" customHeight="1" outlineLevel="3" x14ac:dyDescent="0.25">
      <c r="A46" s="133" t="s">
        <v>321</v>
      </c>
      <c r="B46" s="117" t="s">
        <v>322</v>
      </c>
      <c r="C46" s="111" t="s">
        <v>60</v>
      </c>
      <c r="D46" s="4" t="s">
        <v>212</v>
      </c>
      <c r="E46" s="12">
        <f t="shared" ref="E46" si="155">SUM(F46:H46)</f>
        <v>62.8</v>
      </c>
      <c r="F46" s="13">
        <v>0</v>
      </c>
      <c r="G46" s="13">
        <f t="shared" ref="G46" si="156">K46+O46+S46+W46+AA46+AE46+AI46+AM46+AQ46</f>
        <v>62.8</v>
      </c>
      <c r="H46" s="13">
        <v>0</v>
      </c>
      <c r="I46" s="25">
        <f t="shared" ref="I46" si="157">K46</f>
        <v>0</v>
      </c>
      <c r="J46" s="112">
        <v>0</v>
      </c>
      <c r="K46" s="129">
        <v>0</v>
      </c>
      <c r="L46" s="113">
        <v>0</v>
      </c>
      <c r="M46" s="25">
        <f t="shared" ref="M46" si="158">O46</f>
        <v>62.8</v>
      </c>
      <c r="N46" s="26"/>
      <c r="O46" s="26">
        <v>62.8</v>
      </c>
      <c r="P46" s="26">
        <v>0</v>
      </c>
      <c r="Q46" s="25">
        <f t="shared" ref="Q46" si="159">S46</f>
        <v>0</v>
      </c>
      <c r="R46" s="26">
        <v>0</v>
      </c>
      <c r="S46" s="26">
        <v>0</v>
      </c>
      <c r="T46" s="26">
        <v>0</v>
      </c>
      <c r="U46" s="25">
        <f t="shared" ref="U46" si="160">W46</f>
        <v>0</v>
      </c>
      <c r="V46" s="26">
        <v>0</v>
      </c>
      <c r="W46" s="26">
        <v>0</v>
      </c>
      <c r="X46" s="26">
        <v>0</v>
      </c>
      <c r="Y46" s="25">
        <f t="shared" ref="Y46" si="161">AA46</f>
        <v>0</v>
      </c>
      <c r="Z46" s="26">
        <v>0</v>
      </c>
      <c r="AA46" s="26">
        <v>0</v>
      </c>
      <c r="AB46" s="26">
        <v>0</v>
      </c>
      <c r="AC46" s="25">
        <f t="shared" ref="AC46" si="162">AE46</f>
        <v>0</v>
      </c>
      <c r="AD46" s="26">
        <v>0</v>
      </c>
      <c r="AE46" s="26">
        <v>0</v>
      </c>
      <c r="AF46" s="26">
        <v>0</v>
      </c>
      <c r="AG46" s="25">
        <f t="shared" ref="AG46" si="163">AI46</f>
        <v>0</v>
      </c>
      <c r="AH46" s="26">
        <v>0</v>
      </c>
      <c r="AI46" s="26">
        <v>0</v>
      </c>
      <c r="AJ46" s="26">
        <v>0</v>
      </c>
      <c r="AK46" s="25">
        <f t="shared" ref="AK46" si="164">AM46</f>
        <v>0</v>
      </c>
      <c r="AL46" s="26">
        <v>0</v>
      </c>
      <c r="AM46" s="26">
        <v>0</v>
      </c>
      <c r="AN46" s="26">
        <v>0</v>
      </c>
      <c r="AO46" s="25">
        <f t="shared" ref="AO46" si="165">AQ46</f>
        <v>0</v>
      </c>
      <c r="AP46" s="26">
        <v>0</v>
      </c>
      <c r="AQ46" s="26">
        <v>0</v>
      </c>
      <c r="AR46" s="26">
        <v>0</v>
      </c>
    </row>
    <row r="47" spans="1:44" ht="49.5" customHeight="1" outlineLevel="3" x14ac:dyDescent="0.25">
      <c r="A47" s="133" t="s">
        <v>331</v>
      </c>
      <c r="B47" s="117" t="s">
        <v>332</v>
      </c>
      <c r="C47" s="111" t="s">
        <v>60</v>
      </c>
      <c r="D47" s="4" t="s">
        <v>212</v>
      </c>
      <c r="E47" s="12">
        <f t="shared" ref="E47" si="166">SUM(F47:H47)</f>
        <v>1416.7</v>
      </c>
      <c r="F47" s="13">
        <v>0</v>
      </c>
      <c r="G47" s="13">
        <f t="shared" ref="G47" si="167">K47+O47+S47+W47+AA47+AE47+AI47+AM47+AQ47</f>
        <v>1416.7</v>
      </c>
      <c r="H47" s="13">
        <v>0</v>
      </c>
      <c r="I47" s="25">
        <f t="shared" ref="I47" si="168">K47</f>
        <v>0</v>
      </c>
      <c r="J47" s="112">
        <v>0</v>
      </c>
      <c r="K47" s="129">
        <v>0</v>
      </c>
      <c r="L47" s="113">
        <v>0</v>
      </c>
      <c r="M47" s="25">
        <f t="shared" ref="M47" si="169">O47</f>
        <v>0</v>
      </c>
      <c r="N47" s="26"/>
      <c r="O47" s="26">
        <v>0</v>
      </c>
      <c r="P47" s="26">
        <v>0</v>
      </c>
      <c r="Q47" s="25">
        <f t="shared" ref="Q47" si="170">S47</f>
        <v>1416.7</v>
      </c>
      <c r="R47" s="26">
        <v>0</v>
      </c>
      <c r="S47" s="26">
        <v>1416.7</v>
      </c>
      <c r="T47" s="26">
        <v>0</v>
      </c>
      <c r="U47" s="25">
        <f t="shared" ref="U47" si="171">W47</f>
        <v>0</v>
      </c>
      <c r="V47" s="26">
        <v>0</v>
      </c>
      <c r="W47" s="26">
        <v>0</v>
      </c>
      <c r="X47" s="26">
        <v>0</v>
      </c>
      <c r="Y47" s="25">
        <f t="shared" ref="Y47" si="172">AA47</f>
        <v>0</v>
      </c>
      <c r="Z47" s="26">
        <v>0</v>
      </c>
      <c r="AA47" s="26">
        <v>0</v>
      </c>
      <c r="AB47" s="26">
        <v>0</v>
      </c>
      <c r="AC47" s="25">
        <f t="shared" ref="AC47" si="173">AE47</f>
        <v>0</v>
      </c>
      <c r="AD47" s="26">
        <v>0</v>
      </c>
      <c r="AE47" s="26">
        <v>0</v>
      </c>
      <c r="AF47" s="26">
        <v>0</v>
      </c>
      <c r="AG47" s="25">
        <f t="shared" ref="AG47" si="174">AI47</f>
        <v>0</v>
      </c>
      <c r="AH47" s="26">
        <v>0</v>
      </c>
      <c r="AI47" s="26">
        <v>0</v>
      </c>
      <c r="AJ47" s="26">
        <v>0</v>
      </c>
      <c r="AK47" s="25">
        <f t="shared" ref="AK47" si="175">AM47</f>
        <v>0</v>
      </c>
      <c r="AL47" s="26">
        <v>0</v>
      </c>
      <c r="AM47" s="26">
        <v>0</v>
      </c>
      <c r="AN47" s="26">
        <v>0</v>
      </c>
      <c r="AO47" s="25">
        <f t="shared" ref="AO47" si="176">AQ47</f>
        <v>0</v>
      </c>
      <c r="AP47" s="26">
        <v>0</v>
      </c>
      <c r="AQ47" s="26">
        <v>0</v>
      </c>
      <c r="AR47" s="26">
        <v>0</v>
      </c>
    </row>
    <row r="48" spans="1:44" ht="49.5" customHeight="1" outlineLevel="3" x14ac:dyDescent="0.25">
      <c r="A48" s="133" t="s">
        <v>342</v>
      </c>
      <c r="B48" s="117" t="s">
        <v>341</v>
      </c>
      <c r="C48" s="111" t="s">
        <v>60</v>
      </c>
      <c r="D48" s="4" t="s">
        <v>212</v>
      </c>
      <c r="E48" s="12">
        <f t="shared" ref="E48" si="177">SUM(F48:H48)</f>
        <v>343.6</v>
      </c>
      <c r="F48" s="13">
        <v>0</v>
      </c>
      <c r="G48" s="13">
        <f t="shared" ref="G48" si="178">K48+O48+S48+W48+AA48+AE48+AI48+AM48+AQ48</f>
        <v>343.6</v>
      </c>
      <c r="H48" s="13">
        <v>0</v>
      </c>
      <c r="I48" s="25">
        <f t="shared" ref="I48" si="179">K48</f>
        <v>0</v>
      </c>
      <c r="J48" s="112">
        <v>0</v>
      </c>
      <c r="K48" s="129">
        <v>0</v>
      </c>
      <c r="L48" s="113">
        <v>0</v>
      </c>
      <c r="M48" s="25">
        <f t="shared" ref="M48" si="180">O48</f>
        <v>0</v>
      </c>
      <c r="N48" s="26"/>
      <c r="O48" s="26">
        <v>0</v>
      </c>
      <c r="P48" s="26">
        <v>0</v>
      </c>
      <c r="Q48" s="25">
        <f t="shared" ref="Q48" si="181">S48</f>
        <v>343.6</v>
      </c>
      <c r="R48" s="26">
        <v>0</v>
      </c>
      <c r="S48" s="26">
        <v>343.6</v>
      </c>
      <c r="T48" s="26">
        <v>0</v>
      </c>
      <c r="U48" s="25">
        <f t="shared" ref="U48" si="182">W48</f>
        <v>0</v>
      </c>
      <c r="V48" s="26">
        <v>0</v>
      </c>
      <c r="W48" s="26">
        <v>0</v>
      </c>
      <c r="X48" s="26">
        <v>0</v>
      </c>
      <c r="Y48" s="25">
        <f t="shared" ref="Y48" si="183">AA48</f>
        <v>0</v>
      </c>
      <c r="Z48" s="26">
        <v>0</v>
      </c>
      <c r="AA48" s="26">
        <v>0</v>
      </c>
      <c r="AB48" s="26">
        <v>0</v>
      </c>
      <c r="AC48" s="25">
        <f t="shared" ref="AC48" si="184">AE48</f>
        <v>0</v>
      </c>
      <c r="AD48" s="26">
        <v>0</v>
      </c>
      <c r="AE48" s="26">
        <v>0</v>
      </c>
      <c r="AF48" s="26">
        <v>0</v>
      </c>
      <c r="AG48" s="25">
        <f t="shared" ref="AG48" si="185">AI48</f>
        <v>0</v>
      </c>
      <c r="AH48" s="26">
        <v>0</v>
      </c>
      <c r="AI48" s="26">
        <v>0</v>
      </c>
      <c r="AJ48" s="26">
        <v>0</v>
      </c>
      <c r="AK48" s="25">
        <f t="shared" ref="AK48" si="186">AM48</f>
        <v>0</v>
      </c>
      <c r="AL48" s="26">
        <v>0</v>
      </c>
      <c r="AM48" s="26">
        <v>0</v>
      </c>
      <c r="AN48" s="26">
        <v>0</v>
      </c>
      <c r="AO48" s="25">
        <f t="shared" ref="AO48" si="187">AQ48</f>
        <v>0</v>
      </c>
      <c r="AP48" s="26">
        <v>0</v>
      </c>
      <c r="AQ48" s="26">
        <v>0</v>
      </c>
      <c r="AR48" s="26">
        <v>0</v>
      </c>
    </row>
    <row r="49" spans="1:45" s="18" customFormat="1" ht="30.75" customHeight="1" outlineLevel="3" x14ac:dyDescent="0.25">
      <c r="A49" s="109" t="s">
        <v>216</v>
      </c>
      <c r="B49" s="145" t="s">
        <v>217</v>
      </c>
      <c r="C49" s="146"/>
      <c r="D49" s="147"/>
      <c r="E49" s="12">
        <f>SUM(E50:E70)</f>
        <v>24562.800000000003</v>
      </c>
      <c r="F49" s="12">
        <f t="shared" ref="F49:AR49" si="188">SUM(F50:F70)</f>
        <v>0</v>
      </c>
      <c r="G49" s="12">
        <f t="shared" si="188"/>
        <v>24562.800000000003</v>
      </c>
      <c r="H49" s="12">
        <f t="shared" si="188"/>
        <v>0</v>
      </c>
      <c r="I49" s="12">
        <f t="shared" si="188"/>
        <v>15788.8</v>
      </c>
      <c r="J49" s="12">
        <f t="shared" si="188"/>
        <v>0</v>
      </c>
      <c r="K49" s="12">
        <f t="shared" si="188"/>
        <v>15788.8</v>
      </c>
      <c r="L49" s="12">
        <f t="shared" si="188"/>
        <v>0</v>
      </c>
      <c r="M49" s="12">
        <f t="shared" si="188"/>
        <v>2940.6</v>
      </c>
      <c r="N49" s="12">
        <f t="shared" si="188"/>
        <v>0</v>
      </c>
      <c r="O49" s="12">
        <f t="shared" si="188"/>
        <v>2940.6</v>
      </c>
      <c r="P49" s="12">
        <f t="shared" si="188"/>
        <v>0</v>
      </c>
      <c r="Q49" s="12">
        <f t="shared" si="188"/>
        <v>5833.4</v>
      </c>
      <c r="R49" s="12">
        <f t="shared" si="188"/>
        <v>0</v>
      </c>
      <c r="S49" s="12">
        <f t="shared" si="188"/>
        <v>5833.4</v>
      </c>
      <c r="T49" s="12">
        <f t="shared" si="188"/>
        <v>0</v>
      </c>
      <c r="U49" s="12">
        <f t="shared" si="188"/>
        <v>0</v>
      </c>
      <c r="V49" s="12">
        <f t="shared" si="188"/>
        <v>0</v>
      </c>
      <c r="W49" s="12">
        <f t="shared" si="188"/>
        <v>0</v>
      </c>
      <c r="X49" s="12">
        <f t="shared" si="188"/>
        <v>0</v>
      </c>
      <c r="Y49" s="12">
        <f t="shared" si="188"/>
        <v>0</v>
      </c>
      <c r="Z49" s="12">
        <f t="shared" si="188"/>
        <v>0</v>
      </c>
      <c r="AA49" s="12">
        <f t="shared" si="188"/>
        <v>0</v>
      </c>
      <c r="AB49" s="12">
        <f t="shared" si="188"/>
        <v>0</v>
      </c>
      <c r="AC49" s="12">
        <f t="shared" si="188"/>
        <v>0</v>
      </c>
      <c r="AD49" s="12">
        <f t="shared" si="188"/>
        <v>0</v>
      </c>
      <c r="AE49" s="12">
        <f t="shared" si="188"/>
        <v>0</v>
      </c>
      <c r="AF49" s="12">
        <f t="shared" si="188"/>
        <v>0</v>
      </c>
      <c r="AG49" s="12">
        <f t="shared" si="188"/>
        <v>0</v>
      </c>
      <c r="AH49" s="12">
        <f t="shared" si="188"/>
        <v>0</v>
      </c>
      <c r="AI49" s="12">
        <f t="shared" si="188"/>
        <v>0</v>
      </c>
      <c r="AJ49" s="12">
        <f t="shared" si="188"/>
        <v>0</v>
      </c>
      <c r="AK49" s="12">
        <f t="shared" si="188"/>
        <v>0</v>
      </c>
      <c r="AL49" s="12">
        <f t="shared" si="188"/>
        <v>0</v>
      </c>
      <c r="AM49" s="12">
        <f t="shared" si="188"/>
        <v>0</v>
      </c>
      <c r="AN49" s="12">
        <f t="shared" si="188"/>
        <v>0</v>
      </c>
      <c r="AO49" s="12">
        <f t="shared" si="188"/>
        <v>0</v>
      </c>
      <c r="AP49" s="12">
        <f t="shared" si="188"/>
        <v>0</v>
      </c>
      <c r="AQ49" s="12">
        <f t="shared" si="188"/>
        <v>0</v>
      </c>
      <c r="AR49" s="12">
        <f t="shared" si="188"/>
        <v>0</v>
      </c>
      <c r="AS49" s="110"/>
    </row>
    <row r="50" spans="1:45" ht="38.25" customHeight="1" outlineLevel="3" x14ac:dyDescent="0.25">
      <c r="A50" s="133" t="s">
        <v>283</v>
      </c>
      <c r="B50" s="118" t="s">
        <v>218</v>
      </c>
      <c r="C50" s="4" t="s">
        <v>60</v>
      </c>
      <c r="D50" s="4" t="s">
        <v>212</v>
      </c>
      <c r="E50" s="12">
        <f t="shared" ref="E50:E51" si="189">SUM(F50:H50)</f>
        <v>1605</v>
      </c>
      <c r="F50" s="13">
        <v>0</v>
      </c>
      <c r="G50" s="13">
        <f t="shared" ref="G50:G51" si="190">K50+O50+S50+W50+AA50+AE50+AI50+AM50+AQ50</f>
        <v>1605</v>
      </c>
      <c r="H50" s="13">
        <v>0</v>
      </c>
      <c r="I50" s="25">
        <f t="shared" ref="I50:I56" si="191">K50</f>
        <v>1605</v>
      </c>
      <c r="J50" s="26">
        <v>0</v>
      </c>
      <c r="K50" s="26">
        <f>1613.1-8.1</f>
        <v>1605</v>
      </c>
      <c r="L50" s="26">
        <v>0</v>
      </c>
      <c r="M50" s="25">
        <f t="shared" ref="M50:M56" si="192">O50</f>
        <v>0</v>
      </c>
      <c r="N50" s="26">
        <v>0</v>
      </c>
      <c r="O50" s="26">
        <v>0</v>
      </c>
      <c r="P50" s="26">
        <v>0</v>
      </c>
      <c r="Q50" s="25">
        <f t="shared" ref="Q50:Q56" si="193">S50</f>
        <v>0</v>
      </c>
      <c r="R50" s="26">
        <v>0</v>
      </c>
      <c r="S50" s="26">
        <v>0</v>
      </c>
      <c r="T50" s="26">
        <v>0</v>
      </c>
      <c r="U50" s="25">
        <f t="shared" ref="U50:U56" si="194">W50</f>
        <v>0</v>
      </c>
      <c r="V50" s="26">
        <v>0</v>
      </c>
      <c r="W50" s="26">
        <v>0</v>
      </c>
      <c r="X50" s="26">
        <v>0</v>
      </c>
      <c r="Y50" s="25">
        <f t="shared" ref="Y50:Y56" si="195">AA50</f>
        <v>0</v>
      </c>
      <c r="Z50" s="26">
        <v>0</v>
      </c>
      <c r="AA50" s="26">
        <v>0</v>
      </c>
      <c r="AB50" s="26">
        <v>0</v>
      </c>
      <c r="AC50" s="25">
        <f t="shared" ref="AC50:AC56" si="196">AE50</f>
        <v>0</v>
      </c>
      <c r="AD50" s="26">
        <v>0</v>
      </c>
      <c r="AE50" s="26">
        <v>0</v>
      </c>
      <c r="AF50" s="26">
        <v>0</v>
      </c>
      <c r="AG50" s="25">
        <f t="shared" ref="AG50:AG56" si="197">AI50</f>
        <v>0</v>
      </c>
      <c r="AH50" s="26">
        <v>0</v>
      </c>
      <c r="AI50" s="26">
        <v>0</v>
      </c>
      <c r="AJ50" s="26">
        <v>0</v>
      </c>
      <c r="AK50" s="25">
        <f t="shared" ref="AK50:AK56" si="198">AM50</f>
        <v>0</v>
      </c>
      <c r="AL50" s="26">
        <v>0</v>
      </c>
      <c r="AM50" s="26">
        <v>0</v>
      </c>
      <c r="AN50" s="26">
        <v>0</v>
      </c>
      <c r="AO50" s="25">
        <f t="shared" ref="AO50:AO56" si="199">AQ50</f>
        <v>0</v>
      </c>
      <c r="AP50" s="26">
        <v>0</v>
      </c>
      <c r="AQ50" s="26">
        <v>0</v>
      </c>
      <c r="AR50" s="26">
        <v>0</v>
      </c>
    </row>
    <row r="51" spans="1:45" ht="51" customHeight="1" outlineLevel="3" x14ac:dyDescent="0.25">
      <c r="A51" s="133" t="s">
        <v>284</v>
      </c>
      <c r="B51" s="118" t="s">
        <v>257</v>
      </c>
      <c r="C51" s="4" t="s">
        <v>60</v>
      </c>
      <c r="D51" s="4" t="s">
        <v>212</v>
      </c>
      <c r="E51" s="12">
        <f t="shared" si="189"/>
        <v>787.6</v>
      </c>
      <c r="F51" s="13">
        <v>0</v>
      </c>
      <c r="G51" s="13">
        <f t="shared" si="190"/>
        <v>787.6</v>
      </c>
      <c r="H51" s="13">
        <v>0</v>
      </c>
      <c r="I51" s="25">
        <f t="shared" si="191"/>
        <v>787.6</v>
      </c>
      <c r="J51" s="26">
        <v>0</v>
      </c>
      <c r="K51" s="26">
        <f>791.6-4</f>
        <v>787.6</v>
      </c>
      <c r="L51" s="26">
        <v>0</v>
      </c>
      <c r="M51" s="25">
        <f t="shared" si="192"/>
        <v>0</v>
      </c>
      <c r="N51" s="26">
        <v>0</v>
      </c>
      <c r="O51" s="26">
        <v>0</v>
      </c>
      <c r="P51" s="26">
        <v>0</v>
      </c>
      <c r="Q51" s="25">
        <f t="shared" si="193"/>
        <v>0</v>
      </c>
      <c r="R51" s="26">
        <v>0</v>
      </c>
      <c r="S51" s="26">
        <v>0</v>
      </c>
      <c r="T51" s="26">
        <v>0</v>
      </c>
      <c r="U51" s="25">
        <f t="shared" si="194"/>
        <v>0</v>
      </c>
      <c r="V51" s="26">
        <v>0</v>
      </c>
      <c r="W51" s="26">
        <v>0</v>
      </c>
      <c r="X51" s="26">
        <v>0</v>
      </c>
      <c r="Y51" s="25">
        <f t="shared" si="195"/>
        <v>0</v>
      </c>
      <c r="Z51" s="26">
        <v>0</v>
      </c>
      <c r="AA51" s="26">
        <v>0</v>
      </c>
      <c r="AB51" s="26">
        <v>0</v>
      </c>
      <c r="AC51" s="25">
        <f t="shared" si="196"/>
        <v>0</v>
      </c>
      <c r="AD51" s="26">
        <v>0</v>
      </c>
      <c r="AE51" s="26">
        <v>0</v>
      </c>
      <c r="AF51" s="26">
        <v>0</v>
      </c>
      <c r="AG51" s="25">
        <f t="shared" si="197"/>
        <v>0</v>
      </c>
      <c r="AH51" s="26">
        <v>0</v>
      </c>
      <c r="AI51" s="26">
        <v>0</v>
      </c>
      <c r="AJ51" s="26">
        <v>0</v>
      </c>
      <c r="AK51" s="25">
        <f t="shared" si="198"/>
        <v>0</v>
      </c>
      <c r="AL51" s="26">
        <v>0</v>
      </c>
      <c r="AM51" s="26">
        <v>0</v>
      </c>
      <c r="AN51" s="26">
        <v>0</v>
      </c>
      <c r="AO51" s="25">
        <f t="shared" si="199"/>
        <v>0</v>
      </c>
      <c r="AP51" s="26">
        <v>0</v>
      </c>
      <c r="AQ51" s="26">
        <v>0</v>
      </c>
      <c r="AR51" s="26">
        <v>0</v>
      </c>
    </row>
    <row r="52" spans="1:45" ht="52.5" customHeight="1" outlineLevel="3" x14ac:dyDescent="0.25">
      <c r="A52" s="133" t="s">
        <v>285</v>
      </c>
      <c r="B52" s="118" t="s">
        <v>227</v>
      </c>
      <c r="C52" s="4" t="s">
        <v>60</v>
      </c>
      <c r="D52" s="4" t="s">
        <v>226</v>
      </c>
      <c r="E52" s="12">
        <f t="shared" ref="E52" si="200">SUM(F52:H52)</f>
        <v>5649.1</v>
      </c>
      <c r="F52" s="13">
        <v>0</v>
      </c>
      <c r="G52" s="13">
        <f t="shared" ref="G52" si="201">K52+O52+S52+W52+AA52+AE52+AI52+AM52+AQ52</f>
        <v>5649.1</v>
      </c>
      <c r="H52" s="13">
        <v>0</v>
      </c>
      <c r="I52" s="25">
        <f t="shared" si="191"/>
        <v>4965.3</v>
      </c>
      <c r="J52" s="26">
        <v>0</v>
      </c>
      <c r="K52" s="26">
        <f>5373.5+170.5+105.1-683.8</f>
        <v>4965.3</v>
      </c>
      <c r="L52" s="26">
        <v>0</v>
      </c>
      <c r="M52" s="25">
        <f t="shared" si="192"/>
        <v>683.8</v>
      </c>
      <c r="N52" s="26">
        <v>0</v>
      </c>
      <c r="O52" s="26">
        <v>683.8</v>
      </c>
      <c r="P52" s="26">
        <v>0</v>
      </c>
      <c r="Q52" s="25">
        <f t="shared" si="193"/>
        <v>0</v>
      </c>
      <c r="R52" s="26">
        <v>0</v>
      </c>
      <c r="S52" s="26">
        <v>0</v>
      </c>
      <c r="T52" s="26">
        <v>0</v>
      </c>
      <c r="U52" s="25">
        <f t="shared" si="194"/>
        <v>0</v>
      </c>
      <c r="V52" s="26">
        <v>0</v>
      </c>
      <c r="W52" s="26">
        <v>0</v>
      </c>
      <c r="X52" s="26">
        <v>0</v>
      </c>
      <c r="Y52" s="25">
        <f t="shared" si="195"/>
        <v>0</v>
      </c>
      <c r="Z52" s="26">
        <v>0</v>
      </c>
      <c r="AA52" s="26">
        <v>0</v>
      </c>
      <c r="AB52" s="26">
        <v>0</v>
      </c>
      <c r="AC52" s="25">
        <f t="shared" si="196"/>
        <v>0</v>
      </c>
      <c r="AD52" s="26">
        <v>0</v>
      </c>
      <c r="AE52" s="26">
        <v>0</v>
      </c>
      <c r="AF52" s="26">
        <v>0</v>
      </c>
      <c r="AG52" s="25">
        <f t="shared" si="197"/>
        <v>0</v>
      </c>
      <c r="AH52" s="26">
        <v>0</v>
      </c>
      <c r="AI52" s="26">
        <v>0</v>
      </c>
      <c r="AJ52" s="26">
        <v>0</v>
      </c>
      <c r="AK52" s="25">
        <f t="shared" si="198"/>
        <v>0</v>
      </c>
      <c r="AL52" s="26">
        <v>0</v>
      </c>
      <c r="AM52" s="26">
        <v>0</v>
      </c>
      <c r="AN52" s="26">
        <v>0</v>
      </c>
      <c r="AO52" s="25">
        <f t="shared" si="199"/>
        <v>0</v>
      </c>
      <c r="AP52" s="26">
        <v>0</v>
      </c>
      <c r="AQ52" s="26">
        <v>0</v>
      </c>
      <c r="AR52" s="26">
        <v>0</v>
      </c>
    </row>
    <row r="53" spans="1:45" ht="51" customHeight="1" outlineLevel="3" x14ac:dyDescent="0.25">
      <c r="A53" s="133" t="s">
        <v>286</v>
      </c>
      <c r="B53" s="118" t="s">
        <v>239</v>
      </c>
      <c r="C53" s="4" t="s">
        <v>60</v>
      </c>
      <c r="D53" s="4" t="s">
        <v>212</v>
      </c>
      <c r="E53" s="12">
        <f t="shared" ref="E53" si="202">SUM(F53:H53)</f>
        <v>605.6</v>
      </c>
      <c r="F53" s="13">
        <v>0</v>
      </c>
      <c r="G53" s="13">
        <f t="shared" ref="G53" si="203">K53+O53+S53+W53+AA53+AE53+AI53+AM53+AQ53</f>
        <v>605.6</v>
      </c>
      <c r="H53" s="13">
        <v>0</v>
      </c>
      <c r="I53" s="25">
        <f t="shared" si="191"/>
        <v>605.6</v>
      </c>
      <c r="J53" s="26">
        <v>0</v>
      </c>
      <c r="K53" s="26">
        <f>675.5-69.9</f>
        <v>605.6</v>
      </c>
      <c r="L53" s="26">
        <v>0</v>
      </c>
      <c r="M53" s="25">
        <f t="shared" si="192"/>
        <v>0</v>
      </c>
      <c r="N53" s="26">
        <v>0</v>
      </c>
      <c r="O53" s="26">
        <v>0</v>
      </c>
      <c r="P53" s="26">
        <v>0</v>
      </c>
      <c r="Q53" s="25">
        <f t="shared" si="193"/>
        <v>0</v>
      </c>
      <c r="R53" s="26">
        <v>0</v>
      </c>
      <c r="S53" s="26">
        <v>0</v>
      </c>
      <c r="T53" s="26">
        <v>0</v>
      </c>
      <c r="U53" s="25">
        <f t="shared" si="194"/>
        <v>0</v>
      </c>
      <c r="V53" s="26">
        <v>0</v>
      </c>
      <c r="W53" s="26">
        <v>0</v>
      </c>
      <c r="X53" s="26">
        <v>0</v>
      </c>
      <c r="Y53" s="25">
        <f t="shared" si="195"/>
        <v>0</v>
      </c>
      <c r="Z53" s="26">
        <v>0</v>
      </c>
      <c r="AA53" s="26">
        <v>0</v>
      </c>
      <c r="AB53" s="26">
        <v>0</v>
      </c>
      <c r="AC53" s="25">
        <f t="shared" si="196"/>
        <v>0</v>
      </c>
      <c r="AD53" s="26">
        <v>0</v>
      </c>
      <c r="AE53" s="26">
        <v>0</v>
      </c>
      <c r="AF53" s="26">
        <v>0</v>
      </c>
      <c r="AG53" s="25">
        <f t="shared" si="197"/>
        <v>0</v>
      </c>
      <c r="AH53" s="26">
        <v>0</v>
      </c>
      <c r="AI53" s="26">
        <v>0</v>
      </c>
      <c r="AJ53" s="26">
        <v>0</v>
      </c>
      <c r="AK53" s="25">
        <f t="shared" si="198"/>
        <v>0</v>
      </c>
      <c r="AL53" s="26">
        <v>0</v>
      </c>
      <c r="AM53" s="26">
        <v>0</v>
      </c>
      <c r="AN53" s="26">
        <v>0</v>
      </c>
      <c r="AO53" s="25">
        <f t="shared" si="199"/>
        <v>0</v>
      </c>
      <c r="AP53" s="26">
        <v>0</v>
      </c>
      <c r="AQ53" s="26">
        <v>0</v>
      </c>
      <c r="AR53" s="26">
        <v>0</v>
      </c>
    </row>
    <row r="54" spans="1:45" ht="57" customHeight="1" outlineLevel="3" x14ac:dyDescent="0.25">
      <c r="A54" s="133" t="s">
        <v>287</v>
      </c>
      <c r="B54" s="118" t="s">
        <v>240</v>
      </c>
      <c r="C54" s="4" t="s">
        <v>60</v>
      </c>
      <c r="D54" s="4" t="s">
        <v>212</v>
      </c>
      <c r="E54" s="12">
        <f t="shared" ref="E54" si="204">SUM(F54:H54)</f>
        <v>416.5</v>
      </c>
      <c r="F54" s="13">
        <v>0</v>
      </c>
      <c r="G54" s="13">
        <f t="shared" ref="G54" si="205">K54+O54+S54+W54+AA54+AE54+AI54+AM54+AQ54</f>
        <v>416.5</v>
      </c>
      <c r="H54" s="13">
        <v>0</v>
      </c>
      <c r="I54" s="25">
        <f t="shared" si="191"/>
        <v>416.5</v>
      </c>
      <c r="J54" s="26">
        <v>0</v>
      </c>
      <c r="K54" s="26">
        <v>416.5</v>
      </c>
      <c r="L54" s="26">
        <v>0</v>
      </c>
      <c r="M54" s="25">
        <f t="shared" si="192"/>
        <v>0</v>
      </c>
      <c r="N54" s="26">
        <v>0</v>
      </c>
      <c r="O54" s="26">
        <v>0</v>
      </c>
      <c r="P54" s="26">
        <v>0</v>
      </c>
      <c r="Q54" s="25">
        <f t="shared" si="193"/>
        <v>0</v>
      </c>
      <c r="R54" s="26">
        <v>0</v>
      </c>
      <c r="S54" s="26">
        <v>0</v>
      </c>
      <c r="T54" s="26">
        <v>0</v>
      </c>
      <c r="U54" s="25">
        <f t="shared" si="194"/>
        <v>0</v>
      </c>
      <c r="V54" s="26">
        <v>0</v>
      </c>
      <c r="W54" s="26">
        <v>0</v>
      </c>
      <c r="X54" s="26">
        <v>0</v>
      </c>
      <c r="Y54" s="25">
        <f t="shared" si="195"/>
        <v>0</v>
      </c>
      <c r="Z54" s="26">
        <v>0</v>
      </c>
      <c r="AA54" s="26">
        <v>0</v>
      </c>
      <c r="AB54" s="26">
        <v>0</v>
      </c>
      <c r="AC54" s="25">
        <f t="shared" si="196"/>
        <v>0</v>
      </c>
      <c r="AD54" s="26">
        <v>0</v>
      </c>
      <c r="AE54" s="26">
        <v>0</v>
      </c>
      <c r="AF54" s="26">
        <v>0</v>
      </c>
      <c r="AG54" s="25">
        <f t="shared" si="197"/>
        <v>0</v>
      </c>
      <c r="AH54" s="26">
        <v>0</v>
      </c>
      <c r="AI54" s="26">
        <v>0</v>
      </c>
      <c r="AJ54" s="26">
        <v>0</v>
      </c>
      <c r="AK54" s="25">
        <f t="shared" si="198"/>
        <v>0</v>
      </c>
      <c r="AL54" s="26">
        <v>0</v>
      </c>
      <c r="AM54" s="26">
        <v>0</v>
      </c>
      <c r="AN54" s="26">
        <v>0</v>
      </c>
      <c r="AO54" s="25">
        <f t="shared" si="199"/>
        <v>0</v>
      </c>
      <c r="AP54" s="26">
        <v>0</v>
      </c>
      <c r="AQ54" s="26">
        <v>0</v>
      </c>
      <c r="AR54" s="26">
        <v>0</v>
      </c>
    </row>
    <row r="55" spans="1:45" ht="53.25" customHeight="1" outlineLevel="3" x14ac:dyDescent="0.25">
      <c r="A55" s="133" t="s">
        <v>288</v>
      </c>
      <c r="B55" s="118" t="s">
        <v>241</v>
      </c>
      <c r="C55" s="4" t="s">
        <v>60</v>
      </c>
      <c r="D55" s="4" t="s">
        <v>212</v>
      </c>
      <c r="E55" s="12">
        <f t="shared" ref="E55" si="206">SUM(F55:H55)</f>
        <v>98.3</v>
      </c>
      <c r="F55" s="13">
        <v>0</v>
      </c>
      <c r="G55" s="13">
        <f t="shared" ref="G55" si="207">K55+O55+S55+W55+AA55+AE55+AI55+AM55+AQ55</f>
        <v>98.3</v>
      </c>
      <c r="H55" s="13">
        <v>0</v>
      </c>
      <c r="I55" s="25">
        <f t="shared" si="191"/>
        <v>98.3</v>
      </c>
      <c r="J55" s="26">
        <v>0</v>
      </c>
      <c r="K55" s="26">
        <v>98.3</v>
      </c>
      <c r="L55" s="26">
        <v>0</v>
      </c>
      <c r="M55" s="25">
        <f t="shared" si="192"/>
        <v>0</v>
      </c>
      <c r="N55" s="26">
        <v>0</v>
      </c>
      <c r="O55" s="26">
        <v>0</v>
      </c>
      <c r="P55" s="26">
        <v>0</v>
      </c>
      <c r="Q55" s="25">
        <f t="shared" si="193"/>
        <v>0</v>
      </c>
      <c r="R55" s="26">
        <v>0</v>
      </c>
      <c r="S55" s="26">
        <v>0</v>
      </c>
      <c r="T55" s="26">
        <v>0</v>
      </c>
      <c r="U55" s="25">
        <f t="shared" si="194"/>
        <v>0</v>
      </c>
      <c r="V55" s="26">
        <v>0</v>
      </c>
      <c r="W55" s="26">
        <v>0</v>
      </c>
      <c r="X55" s="26">
        <v>0</v>
      </c>
      <c r="Y55" s="25">
        <f t="shared" si="195"/>
        <v>0</v>
      </c>
      <c r="Z55" s="26">
        <v>0</v>
      </c>
      <c r="AA55" s="26">
        <v>0</v>
      </c>
      <c r="AB55" s="26">
        <v>0</v>
      </c>
      <c r="AC55" s="25">
        <f t="shared" si="196"/>
        <v>0</v>
      </c>
      <c r="AD55" s="26">
        <v>0</v>
      </c>
      <c r="AE55" s="26">
        <v>0</v>
      </c>
      <c r="AF55" s="26">
        <v>0</v>
      </c>
      <c r="AG55" s="25">
        <f t="shared" si="197"/>
        <v>0</v>
      </c>
      <c r="AH55" s="26">
        <v>0</v>
      </c>
      <c r="AI55" s="26">
        <v>0</v>
      </c>
      <c r="AJ55" s="26">
        <v>0</v>
      </c>
      <c r="AK55" s="25">
        <f t="shared" si="198"/>
        <v>0</v>
      </c>
      <c r="AL55" s="26">
        <v>0</v>
      </c>
      <c r="AM55" s="26">
        <v>0</v>
      </c>
      <c r="AN55" s="26">
        <v>0</v>
      </c>
      <c r="AO55" s="25">
        <f t="shared" si="199"/>
        <v>0</v>
      </c>
      <c r="AP55" s="26">
        <v>0</v>
      </c>
      <c r="AQ55" s="26">
        <v>0</v>
      </c>
      <c r="AR55" s="26">
        <v>0</v>
      </c>
    </row>
    <row r="56" spans="1:45" ht="51.75" customHeight="1" outlineLevel="3" x14ac:dyDescent="0.25">
      <c r="A56" s="133" t="s">
        <v>289</v>
      </c>
      <c r="B56" s="116" t="s">
        <v>242</v>
      </c>
      <c r="C56" s="4" t="s">
        <v>60</v>
      </c>
      <c r="D56" s="4" t="s">
        <v>212</v>
      </c>
      <c r="E56" s="12">
        <f t="shared" ref="E56" si="208">SUM(F56:H56)</f>
        <v>631.19999999999993</v>
      </c>
      <c r="F56" s="13">
        <v>0</v>
      </c>
      <c r="G56" s="13">
        <f t="shared" ref="G56" si="209">K56+O56+S56+W56+AA56+AE56+AI56+AM56+AQ56</f>
        <v>631.19999999999993</v>
      </c>
      <c r="H56" s="13">
        <v>0</v>
      </c>
      <c r="I56" s="25">
        <f t="shared" si="191"/>
        <v>631.19999999999993</v>
      </c>
      <c r="J56" s="26">
        <v>0</v>
      </c>
      <c r="K56" s="26">
        <f>634.3-3.1</f>
        <v>631.19999999999993</v>
      </c>
      <c r="L56" s="26">
        <v>0</v>
      </c>
      <c r="M56" s="25">
        <f t="shared" si="192"/>
        <v>0</v>
      </c>
      <c r="N56" s="26">
        <v>0</v>
      </c>
      <c r="O56" s="26">
        <v>0</v>
      </c>
      <c r="P56" s="26">
        <v>0</v>
      </c>
      <c r="Q56" s="25">
        <f t="shared" si="193"/>
        <v>0</v>
      </c>
      <c r="R56" s="26">
        <v>0</v>
      </c>
      <c r="S56" s="26">
        <v>0</v>
      </c>
      <c r="T56" s="26">
        <v>0</v>
      </c>
      <c r="U56" s="25">
        <f t="shared" si="194"/>
        <v>0</v>
      </c>
      <c r="V56" s="26">
        <v>0</v>
      </c>
      <c r="W56" s="26">
        <v>0</v>
      </c>
      <c r="X56" s="26">
        <v>0</v>
      </c>
      <c r="Y56" s="25">
        <f t="shared" si="195"/>
        <v>0</v>
      </c>
      <c r="Z56" s="26">
        <v>0</v>
      </c>
      <c r="AA56" s="26">
        <v>0</v>
      </c>
      <c r="AB56" s="26">
        <v>0</v>
      </c>
      <c r="AC56" s="25">
        <f t="shared" si="196"/>
        <v>0</v>
      </c>
      <c r="AD56" s="26">
        <v>0</v>
      </c>
      <c r="AE56" s="26">
        <v>0</v>
      </c>
      <c r="AF56" s="26">
        <v>0</v>
      </c>
      <c r="AG56" s="25">
        <f t="shared" si="197"/>
        <v>0</v>
      </c>
      <c r="AH56" s="26">
        <v>0</v>
      </c>
      <c r="AI56" s="26">
        <v>0</v>
      </c>
      <c r="AJ56" s="26">
        <v>0</v>
      </c>
      <c r="AK56" s="25">
        <f t="shared" si="198"/>
        <v>0</v>
      </c>
      <c r="AL56" s="26">
        <v>0</v>
      </c>
      <c r="AM56" s="26">
        <v>0</v>
      </c>
      <c r="AN56" s="26">
        <v>0</v>
      </c>
      <c r="AO56" s="25">
        <f t="shared" si="199"/>
        <v>0</v>
      </c>
      <c r="AP56" s="26">
        <v>0</v>
      </c>
      <c r="AQ56" s="26">
        <v>0</v>
      </c>
      <c r="AR56" s="26">
        <v>0</v>
      </c>
    </row>
    <row r="57" spans="1:45" ht="40.5" customHeight="1" outlineLevel="3" x14ac:dyDescent="0.25">
      <c r="A57" s="133" t="s">
        <v>290</v>
      </c>
      <c r="B57" s="124" t="s">
        <v>246</v>
      </c>
      <c r="C57" s="111" t="s">
        <v>60</v>
      </c>
      <c r="D57" s="4" t="s">
        <v>226</v>
      </c>
      <c r="E57" s="12">
        <f t="shared" ref="E57:E58" si="210">SUM(F57:H57)</f>
        <v>5162.8</v>
      </c>
      <c r="F57" s="13">
        <v>0</v>
      </c>
      <c r="G57" s="13">
        <f t="shared" ref="G57:G58" si="211">K57+O57+S57+W57+AA57+AE57+AI57+AM57+AQ57</f>
        <v>5162.8</v>
      </c>
      <c r="H57" s="13">
        <v>0</v>
      </c>
      <c r="I57" s="25">
        <f t="shared" ref="I57:I58" si="212">K57</f>
        <v>2581.4</v>
      </c>
      <c r="J57" s="26">
        <v>0</v>
      </c>
      <c r="K57" s="26">
        <v>2581.4</v>
      </c>
      <c r="L57" s="26">
        <v>0</v>
      </c>
      <c r="M57" s="25">
        <f t="shared" ref="M57:M58" si="213">O57</f>
        <v>0</v>
      </c>
      <c r="N57" s="26">
        <v>0</v>
      </c>
      <c r="O57" s="26">
        <v>0</v>
      </c>
      <c r="P57" s="26">
        <v>0</v>
      </c>
      <c r="Q57" s="25">
        <f t="shared" ref="Q57:Q58" si="214">S57</f>
        <v>2581.4</v>
      </c>
      <c r="R57" s="26">
        <v>0</v>
      </c>
      <c r="S57" s="26">
        <v>2581.4</v>
      </c>
      <c r="T57" s="26">
        <v>0</v>
      </c>
      <c r="U57" s="25">
        <f t="shared" ref="U57:U58" si="215">W57</f>
        <v>0</v>
      </c>
      <c r="V57" s="26">
        <v>0</v>
      </c>
      <c r="W57" s="26">
        <v>0</v>
      </c>
      <c r="X57" s="26">
        <v>0</v>
      </c>
      <c r="Y57" s="25">
        <f t="shared" ref="Y57:Y58" si="216">AA57</f>
        <v>0</v>
      </c>
      <c r="Z57" s="26">
        <v>0</v>
      </c>
      <c r="AA57" s="26">
        <v>0</v>
      </c>
      <c r="AB57" s="26">
        <v>0</v>
      </c>
      <c r="AC57" s="25">
        <f t="shared" ref="AC57:AC58" si="217">AE57</f>
        <v>0</v>
      </c>
      <c r="AD57" s="26">
        <v>0</v>
      </c>
      <c r="AE57" s="26">
        <v>0</v>
      </c>
      <c r="AF57" s="26">
        <v>0</v>
      </c>
      <c r="AG57" s="25">
        <f t="shared" ref="AG57:AG58" si="218">AI57</f>
        <v>0</v>
      </c>
      <c r="AH57" s="26">
        <v>0</v>
      </c>
      <c r="AI57" s="26">
        <v>0</v>
      </c>
      <c r="AJ57" s="26">
        <v>0</v>
      </c>
      <c r="AK57" s="25">
        <f t="shared" ref="AK57:AK58" si="219">AM57</f>
        <v>0</v>
      </c>
      <c r="AL57" s="26">
        <v>0</v>
      </c>
      <c r="AM57" s="26">
        <v>0</v>
      </c>
      <c r="AN57" s="26">
        <v>0</v>
      </c>
      <c r="AO57" s="25">
        <f t="shared" ref="AO57:AO58" si="220">AQ57</f>
        <v>0</v>
      </c>
      <c r="AP57" s="26">
        <v>0</v>
      </c>
      <c r="AQ57" s="26">
        <v>0</v>
      </c>
      <c r="AR57" s="26">
        <v>0</v>
      </c>
    </row>
    <row r="58" spans="1:45" ht="55.5" customHeight="1" outlineLevel="3" x14ac:dyDescent="0.25">
      <c r="A58" s="133" t="s">
        <v>291</v>
      </c>
      <c r="B58" s="124" t="s">
        <v>247</v>
      </c>
      <c r="C58" s="111" t="s">
        <v>60</v>
      </c>
      <c r="D58" s="4" t="s">
        <v>212</v>
      </c>
      <c r="E58" s="12">
        <f t="shared" si="210"/>
        <v>2119.1999999999998</v>
      </c>
      <c r="F58" s="13">
        <v>0</v>
      </c>
      <c r="G58" s="13">
        <f t="shared" si="211"/>
        <v>2119.1999999999998</v>
      </c>
      <c r="H58" s="13">
        <v>0</v>
      </c>
      <c r="I58" s="25">
        <f t="shared" si="212"/>
        <v>2119.1999999999998</v>
      </c>
      <c r="J58" s="26">
        <v>0</v>
      </c>
      <c r="K58" s="26">
        <f>1926.5+192.7</f>
        <v>2119.1999999999998</v>
      </c>
      <c r="L58" s="26">
        <v>0</v>
      </c>
      <c r="M58" s="25">
        <f t="shared" si="213"/>
        <v>0</v>
      </c>
      <c r="N58" s="26">
        <v>0</v>
      </c>
      <c r="O58" s="26">
        <v>0</v>
      </c>
      <c r="P58" s="26">
        <v>0</v>
      </c>
      <c r="Q58" s="25">
        <f t="shared" si="214"/>
        <v>0</v>
      </c>
      <c r="R58" s="26">
        <v>0</v>
      </c>
      <c r="S58" s="26">
        <v>0</v>
      </c>
      <c r="T58" s="26">
        <v>0</v>
      </c>
      <c r="U58" s="25">
        <f t="shared" si="215"/>
        <v>0</v>
      </c>
      <c r="V58" s="26">
        <v>0</v>
      </c>
      <c r="W58" s="26">
        <v>0</v>
      </c>
      <c r="X58" s="26">
        <v>0</v>
      </c>
      <c r="Y58" s="25">
        <f t="shared" si="216"/>
        <v>0</v>
      </c>
      <c r="Z58" s="26">
        <v>0</v>
      </c>
      <c r="AA58" s="26">
        <v>0</v>
      </c>
      <c r="AB58" s="26">
        <v>0</v>
      </c>
      <c r="AC58" s="25">
        <f t="shared" si="217"/>
        <v>0</v>
      </c>
      <c r="AD58" s="26">
        <v>0</v>
      </c>
      <c r="AE58" s="26">
        <v>0</v>
      </c>
      <c r="AF58" s="26">
        <v>0</v>
      </c>
      <c r="AG58" s="25">
        <f t="shared" si="218"/>
        <v>0</v>
      </c>
      <c r="AH58" s="26">
        <v>0</v>
      </c>
      <c r="AI58" s="26">
        <v>0</v>
      </c>
      <c r="AJ58" s="26">
        <v>0</v>
      </c>
      <c r="AK58" s="25">
        <f t="shared" si="219"/>
        <v>0</v>
      </c>
      <c r="AL58" s="26">
        <v>0</v>
      </c>
      <c r="AM58" s="26">
        <v>0</v>
      </c>
      <c r="AN58" s="26">
        <v>0</v>
      </c>
      <c r="AO58" s="25">
        <f t="shared" si="220"/>
        <v>0</v>
      </c>
      <c r="AP58" s="26">
        <v>0</v>
      </c>
      <c r="AQ58" s="26">
        <v>0</v>
      </c>
      <c r="AR58" s="26">
        <v>0</v>
      </c>
    </row>
    <row r="59" spans="1:45" ht="62.25" customHeight="1" outlineLevel="3" x14ac:dyDescent="0.25">
      <c r="A59" s="133" t="s">
        <v>292</v>
      </c>
      <c r="B59" s="124" t="s">
        <v>248</v>
      </c>
      <c r="C59" s="111" t="s">
        <v>60</v>
      </c>
      <c r="D59" s="4" t="s">
        <v>212</v>
      </c>
      <c r="E59" s="12">
        <f t="shared" ref="E59" si="221">SUM(F59:H59)</f>
        <v>1050.7</v>
      </c>
      <c r="F59" s="13">
        <v>0</v>
      </c>
      <c r="G59" s="13">
        <f t="shared" ref="G59" si="222">K59+O59+S59+W59+AA59+AE59+AI59+AM59+AQ59</f>
        <v>1050.7</v>
      </c>
      <c r="H59" s="13">
        <v>0</v>
      </c>
      <c r="I59" s="25">
        <f t="shared" ref="I59" si="223">K59</f>
        <v>1050.7</v>
      </c>
      <c r="J59" s="26">
        <v>0</v>
      </c>
      <c r="K59" s="26">
        <f>2700-1649.3</f>
        <v>1050.7</v>
      </c>
      <c r="L59" s="26">
        <v>0</v>
      </c>
      <c r="M59" s="25">
        <f t="shared" ref="M59" si="224">O59</f>
        <v>0</v>
      </c>
      <c r="N59" s="26">
        <v>0</v>
      </c>
      <c r="O59" s="26">
        <v>0</v>
      </c>
      <c r="P59" s="26">
        <v>0</v>
      </c>
      <c r="Q59" s="25">
        <f t="shared" ref="Q59" si="225">S59</f>
        <v>0</v>
      </c>
      <c r="R59" s="26">
        <v>0</v>
      </c>
      <c r="S59" s="26">
        <v>0</v>
      </c>
      <c r="T59" s="26">
        <v>0</v>
      </c>
      <c r="U59" s="25">
        <f t="shared" ref="U59" si="226">W59</f>
        <v>0</v>
      </c>
      <c r="V59" s="26">
        <v>0</v>
      </c>
      <c r="W59" s="26">
        <v>0</v>
      </c>
      <c r="X59" s="26">
        <v>0</v>
      </c>
      <c r="Y59" s="25">
        <f t="shared" ref="Y59" si="227">AA59</f>
        <v>0</v>
      </c>
      <c r="Z59" s="26">
        <v>0</v>
      </c>
      <c r="AA59" s="26">
        <v>0</v>
      </c>
      <c r="AB59" s="26">
        <v>0</v>
      </c>
      <c r="AC59" s="25">
        <f t="shared" ref="AC59" si="228">AE59</f>
        <v>0</v>
      </c>
      <c r="AD59" s="26">
        <v>0</v>
      </c>
      <c r="AE59" s="26">
        <v>0</v>
      </c>
      <c r="AF59" s="26">
        <v>0</v>
      </c>
      <c r="AG59" s="25">
        <f t="shared" ref="AG59" si="229">AI59</f>
        <v>0</v>
      </c>
      <c r="AH59" s="26">
        <v>0</v>
      </c>
      <c r="AI59" s="26">
        <v>0</v>
      </c>
      <c r="AJ59" s="26">
        <v>0</v>
      </c>
      <c r="AK59" s="25">
        <f t="shared" ref="AK59" si="230">AM59</f>
        <v>0</v>
      </c>
      <c r="AL59" s="26">
        <v>0</v>
      </c>
      <c r="AM59" s="26">
        <v>0</v>
      </c>
      <c r="AN59" s="26">
        <v>0</v>
      </c>
      <c r="AO59" s="25">
        <f t="shared" ref="AO59" si="231">AQ59</f>
        <v>0</v>
      </c>
      <c r="AP59" s="26">
        <v>0</v>
      </c>
      <c r="AQ59" s="26">
        <v>0</v>
      </c>
      <c r="AR59" s="26">
        <v>0</v>
      </c>
    </row>
    <row r="60" spans="1:45" ht="90.75" customHeight="1" outlineLevel="3" x14ac:dyDescent="0.25">
      <c r="A60" s="133" t="s">
        <v>293</v>
      </c>
      <c r="B60" s="124" t="s">
        <v>256</v>
      </c>
      <c r="C60" s="111" t="s">
        <v>60</v>
      </c>
      <c r="D60" s="4" t="s">
        <v>212</v>
      </c>
      <c r="E60" s="12">
        <f t="shared" ref="E60" si="232">SUM(F60:H60)</f>
        <v>469.5</v>
      </c>
      <c r="F60" s="13">
        <v>0</v>
      </c>
      <c r="G60" s="13">
        <f t="shared" ref="G60" si="233">K60+O60+S60+W60+AA60+AE60+AI60+AM60+AQ60</f>
        <v>469.5</v>
      </c>
      <c r="H60" s="13">
        <v>0</v>
      </c>
      <c r="I60" s="25">
        <f t="shared" ref="I60" si="234">K60</f>
        <v>469.5</v>
      </c>
      <c r="J60" s="26">
        <v>0</v>
      </c>
      <c r="K60" s="26">
        <v>469.5</v>
      </c>
      <c r="L60" s="26">
        <v>0</v>
      </c>
      <c r="M60" s="25">
        <f t="shared" ref="M60" si="235">O60</f>
        <v>0</v>
      </c>
      <c r="N60" s="26">
        <v>0</v>
      </c>
      <c r="O60" s="26">
        <v>0</v>
      </c>
      <c r="P60" s="26">
        <v>0</v>
      </c>
      <c r="Q60" s="25">
        <f t="shared" ref="Q60" si="236">S60</f>
        <v>0</v>
      </c>
      <c r="R60" s="26">
        <v>0</v>
      </c>
      <c r="S60" s="26">
        <v>0</v>
      </c>
      <c r="T60" s="26">
        <v>0</v>
      </c>
      <c r="U60" s="25">
        <f t="shared" ref="U60" si="237">W60</f>
        <v>0</v>
      </c>
      <c r="V60" s="26">
        <v>0</v>
      </c>
      <c r="W60" s="26">
        <v>0</v>
      </c>
      <c r="X60" s="26">
        <v>0</v>
      </c>
      <c r="Y60" s="25">
        <f t="shared" ref="Y60" si="238">AA60</f>
        <v>0</v>
      </c>
      <c r="Z60" s="26">
        <v>0</v>
      </c>
      <c r="AA60" s="26">
        <v>0</v>
      </c>
      <c r="AB60" s="26">
        <v>0</v>
      </c>
      <c r="AC60" s="25">
        <f t="shared" ref="AC60" si="239">AE60</f>
        <v>0</v>
      </c>
      <c r="AD60" s="26">
        <v>0</v>
      </c>
      <c r="AE60" s="26">
        <v>0</v>
      </c>
      <c r="AF60" s="26">
        <v>0</v>
      </c>
      <c r="AG60" s="25">
        <f t="shared" ref="AG60" si="240">AI60</f>
        <v>0</v>
      </c>
      <c r="AH60" s="26">
        <v>0</v>
      </c>
      <c r="AI60" s="26">
        <v>0</v>
      </c>
      <c r="AJ60" s="26">
        <v>0</v>
      </c>
      <c r="AK60" s="25">
        <f t="shared" ref="AK60" si="241">AM60</f>
        <v>0</v>
      </c>
      <c r="AL60" s="26">
        <v>0</v>
      </c>
      <c r="AM60" s="26">
        <v>0</v>
      </c>
      <c r="AN60" s="26">
        <v>0</v>
      </c>
      <c r="AO60" s="25">
        <f t="shared" ref="AO60" si="242">AQ60</f>
        <v>0</v>
      </c>
      <c r="AP60" s="26">
        <v>0</v>
      </c>
      <c r="AQ60" s="26">
        <v>0</v>
      </c>
      <c r="AR60" s="26">
        <v>0</v>
      </c>
    </row>
    <row r="61" spans="1:45" ht="72" customHeight="1" outlineLevel="3" x14ac:dyDescent="0.25">
      <c r="A61" s="133" t="s">
        <v>294</v>
      </c>
      <c r="B61" s="124" t="s">
        <v>261</v>
      </c>
      <c r="C61" s="111" t="s">
        <v>60</v>
      </c>
      <c r="D61" s="4" t="s">
        <v>212</v>
      </c>
      <c r="E61" s="12">
        <f t="shared" ref="E61" si="243">SUM(F61:H61)</f>
        <v>458.5</v>
      </c>
      <c r="F61" s="13">
        <v>0</v>
      </c>
      <c r="G61" s="13">
        <f t="shared" ref="G61" si="244">K61+O61+S61+W61+AA61+AE61+AI61+AM61+AQ61</f>
        <v>458.5</v>
      </c>
      <c r="H61" s="13">
        <v>0</v>
      </c>
      <c r="I61" s="25">
        <f t="shared" ref="I61" si="245">K61</f>
        <v>458.5</v>
      </c>
      <c r="J61" s="26">
        <v>0</v>
      </c>
      <c r="K61" s="26">
        <v>458.5</v>
      </c>
      <c r="L61" s="26">
        <v>0</v>
      </c>
      <c r="M61" s="25">
        <f t="shared" ref="M61" si="246">O61</f>
        <v>0</v>
      </c>
      <c r="N61" s="26">
        <v>0</v>
      </c>
      <c r="O61" s="26">
        <v>0</v>
      </c>
      <c r="P61" s="26">
        <v>0</v>
      </c>
      <c r="Q61" s="25">
        <f t="shared" ref="Q61" si="247">S61</f>
        <v>0</v>
      </c>
      <c r="R61" s="26">
        <v>0</v>
      </c>
      <c r="S61" s="26">
        <v>0</v>
      </c>
      <c r="T61" s="26">
        <v>0</v>
      </c>
      <c r="U61" s="25">
        <f t="shared" ref="U61" si="248">W61</f>
        <v>0</v>
      </c>
      <c r="V61" s="26">
        <v>0</v>
      </c>
      <c r="W61" s="26">
        <v>0</v>
      </c>
      <c r="X61" s="26">
        <v>0</v>
      </c>
      <c r="Y61" s="25">
        <f t="shared" ref="Y61" si="249">AA61</f>
        <v>0</v>
      </c>
      <c r="Z61" s="26">
        <v>0</v>
      </c>
      <c r="AA61" s="26">
        <v>0</v>
      </c>
      <c r="AB61" s="26">
        <v>0</v>
      </c>
      <c r="AC61" s="25">
        <f t="shared" ref="AC61" si="250">AE61</f>
        <v>0</v>
      </c>
      <c r="AD61" s="26">
        <v>0</v>
      </c>
      <c r="AE61" s="26">
        <v>0</v>
      </c>
      <c r="AF61" s="26">
        <v>0</v>
      </c>
      <c r="AG61" s="25">
        <f t="shared" ref="AG61" si="251">AI61</f>
        <v>0</v>
      </c>
      <c r="AH61" s="26">
        <v>0</v>
      </c>
      <c r="AI61" s="26">
        <v>0</v>
      </c>
      <c r="AJ61" s="26">
        <v>0</v>
      </c>
      <c r="AK61" s="25">
        <f t="shared" ref="AK61" si="252">AM61</f>
        <v>0</v>
      </c>
      <c r="AL61" s="26">
        <v>0</v>
      </c>
      <c r="AM61" s="26">
        <v>0</v>
      </c>
      <c r="AN61" s="26">
        <v>0</v>
      </c>
      <c r="AO61" s="25">
        <f t="shared" ref="AO61" si="253">AQ61</f>
        <v>0</v>
      </c>
      <c r="AP61" s="26">
        <v>0</v>
      </c>
      <c r="AQ61" s="26">
        <v>0</v>
      </c>
      <c r="AR61" s="26">
        <v>0</v>
      </c>
    </row>
    <row r="62" spans="1:45" ht="67.5" customHeight="1" outlineLevel="3" x14ac:dyDescent="0.25">
      <c r="A62" s="133" t="s">
        <v>295</v>
      </c>
      <c r="B62" s="124" t="s">
        <v>301</v>
      </c>
      <c r="C62" s="111" t="s">
        <v>60</v>
      </c>
      <c r="D62" s="4" t="s">
        <v>212</v>
      </c>
      <c r="E62" s="12">
        <f t="shared" ref="E62" si="254">SUM(F62:H62)</f>
        <v>269.7</v>
      </c>
      <c r="F62" s="13">
        <v>0</v>
      </c>
      <c r="G62" s="13">
        <f t="shared" ref="G62" si="255">K62+O62+S62+W62+AA62+AE62+AI62+AM62+AQ62</f>
        <v>269.7</v>
      </c>
      <c r="H62" s="13">
        <v>0</v>
      </c>
      <c r="I62" s="25">
        <f t="shared" ref="I62" si="256">K62</f>
        <v>0</v>
      </c>
      <c r="J62" s="26">
        <v>0</v>
      </c>
      <c r="K62" s="26">
        <v>0</v>
      </c>
      <c r="L62" s="26">
        <v>0</v>
      </c>
      <c r="M62" s="25">
        <f t="shared" ref="M62" si="257">O62</f>
        <v>269.7</v>
      </c>
      <c r="N62" s="26"/>
      <c r="O62" s="26">
        <v>269.7</v>
      </c>
      <c r="P62" s="26">
        <v>0</v>
      </c>
      <c r="Q62" s="25">
        <f t="shared" ref="Q62" si="258">S62</f>
        <v>0</v>
      </c>
      <c r="R62" s="26">
        <v>0</v>
      </c>
      <c r="S62" s="26">
        <v>0</v>
      </c>
      <c r="T62" s="26">
        <v>0</v>
      </c>
      <c r="U62" s="25">
        <f t="shared" ref="U62" si="259">W62</f>
        <v>0</v>
      </c>
      <c r="V62" s="26">
        <v>0</v>
      </c>
      <c r="W62" s="26">
        <v>0</v>
      </c>
      <c r="X62" s="26">
        <v>0</v>
      </c>
      <c r="Y62" s="25">
        <f t="shared" ref="Y62" si="260">AA62</f>
        <v>0</v>
      </c>
      <c r="Z62" s="26">
        <v>0</v>
      </c>
      <c r="AA62" s="26">
        <v>0</v>
      </c>
      <c r="AB62" s="26">
        <v>0</v>
      </c>
      <c r="AC62" s="25">
        <f t="shared" ref="AC62" si="261">AE62</f>
        <v>0</v>
      </c>
      <c r="AD62" s="26">
        <v>0</v>
      </c>
      <c r="AE62" s="26">
        <v>0</v>
      </c>
      <c r="AF62" s="26">
        <v>0</v>
      </c>
      <c r="AG62" s="25">
        <f t="shared" ref="AG62" si="262">AI62</f>
        <v>0</v>
      </c>
      <c r="AH62" s="26">
        <v>0</v>
      </c>
      <c r="AI62" s="26">
        <v>0</v>
      </c>
      <c r="AJ62" s="26">
        <v>0</v>
      </c>
      <c r="AK62" s="25">
        <f t="shared" ref="AK62" si="263">AM62</f>
        <v>0</v>
      </c>
      <c r="AL62" s="26">
        <v>0</v>
      </c>
      <c r="AM62" s="26">
        <v>0</v>
      </c>
      <c r="AN62" s="26">
        <v>0</v>
      </c>
      <c r="AO62" s="25">
        <f t="shared" ref="AO62" si="264">AQ62</f>
        <v>0</v>
      </c>
      <c r="AP62" s="26">
        <v>0</v>
      </c>
      <c r="AQ62" s="26">
        <v>0</v>
      </c>
      <c r="AR62" s="26">
        <v>0</v>
      </c>
    </row>
    <row r="63" spans="1:45" ht="67.5" customHeight="1" outlineLevel="3" x14ac:dyDescent="0.25">
      <c r="A63" s="133" t="s">
        <v>302</v>
      </c>
      <c r="B63" s="124" t="s">
        <v>303</v>
      </c>
      <c r="C63" s="4" t="s">
        <v>60</v>
      </c>
      <c r="D63" s="4" t="s">
        <v>212</v>
      </c>
      <c r="E63" s="12">
        <f t="shared" ref="E63" si="265">SUM(F63:H63)</f>
        <v>699.90000000000009</v>
      </c>
      <c r="F63" s="13">
        <v>0</v>
      </c>
      <c r="G63" s="13">
        <f t="shared" ref="G63" si="266">K63+O63+S63+W63+AA63+AE63+AI63+AM63+AQ63</f>
        <v>699.90000000000009</v>
      </c>
      <c r="H63" s="13">
        <v>0</v>
      </c>
      <c r="I63" s="25">
        <f t="shared" ref="I63" si="267">K63</f>
        <v>0</v>
      </c>
      <c r="J63" s="26">
        <v>0</v>
      </c>
      <c r="K63" s="26">
        <v>0</v>
      </c>
      <c r="L63" s="26">
        <v>0</v>
      </c>
      <c r="M63" s="25">
        <f t="shared" ref="M63" si="268">O63</f>
        <v>0</v>
      </c>
      <c r="N63" s="26"/>
      <c r="O63" s="26">
        <v>0</v>
      </c>
      <c r="P63" s="26">
        <v>0</v>
      </c>
      <c r="Q63" s="25">
        <f t="shared" ref="Q63" si="269">S63</f>
        <v>699.90000000000009</v>
      </c>
      <c r="R63" s="26">
        <v>0</v>
      </c>
      <c r="S63" s="26">
        <f>583.2+116.7</f>
        <v>699.90000000000009</v>
      </c>
      <c r="T63" s="26">
        <v>0</v>
      </c>
      <c r="U63" s="25">
        <f t="shared" ref="U63" si="270">W63</f>
        <v>0</v>
      </c>
      <c r="V63" s="26">
        <v>0</v>
      </c>
      <c r="W63" s="26">
        <v>0</v>
      </c>
      <c r="X63" s="26">
        <v>0</v>
      </c>
      <c r="Y63" s="25">
        <f t="shared" ref="Y63" si="271">AA63</f>
        <v>0</v>
      </c>
      <c r="Z63" s="26">
        <v>0</v>
      </c>
      <c r="AA63" s="26">
        <v>0</v>
      </c>
      <c r="AB63" s="26">
        <v>0</v>
      </c>
      <c r="AC63" s="25">
        <f t="shared" ref="AC63" si="272">AE63</f>
        <v>0</v>
      </c>
      <c r="AD63" s="26">
        <v>0</v>
      </c>
      <c r="AE63" s="26">
        <v>0</v>
      </c>
      <c r="AF63" s="26">
        <v>0</v>
      </c>
      <c r="AG63" s="25">
        <f t="shared" ref="AG63" si="273">AI63</f>
        <v>0</v>
      </c>
      <c r="AH63" s="26">
        <v>0</v>
      </c>
      <c r="AI63" s="26">
        <v>0</v>
      </c>
      <c r="AJ63" s="26">
        <v>0</v>
      </c>
      <c r="AK63" s="25">
        <f t="shared" ref="AK63" si="274">AM63</f>
        <v>0</v>
      </c>
      <c r="AL63" s="26">
        <v>0</v>
      </c>
      <c r="AM63" s="26">
        <v>0</v>
      </c>
      <c r="AN63" s="26">
        <v>0</v>
      </c>
      <c r="AO63" s="25">
        <f t="shared" ref="AO63" si="275">AQ63</f>
        <v>0</v>
      </c>
      <c r="AP63" s="26">
        <v>0</v>
      </c>
      <c r="AQ63" s="26">
        <v>0</v>
      </c>
      <c r="AR63" s="26">
        <v>0</v>
      </c>
    </row>
    <row r="64" spans="1:45" ht="67.5" customHeight="1" outlineLevel="3" x14ac:dyDescent="0.25">
      <c r="A64" s="133" t="s">
        <v>305</v>
      </c>
      <c r="B64" s="117" t="s">
        <v>304</v>
      </c>
      <c r="C64" s="4" t="s">
        <v>60</v>
      </c>
      <c r="D64" s="4" t="s">
        <v>212</v>
      </c>
      <c r="E64" s="12">
        <f t="shared" ref="E64" si="276">SUM(F64:H64)</f>
        <v>460</v>
      </c>
      <c r="F64" s="13">
        <v>0</v>
      </c>
      <c r="G64" s="13">
        <f t="shared" ref="G64" si="277">K64+O64+S64+W64+AA64+AE64+AI64+AM64+AQ64</f>
        <v>460</v>
      </c>
      <c r="H64" s="13">
        <v>0</v>
      </c>
      <c r="I64" s="25">
        <f t="shared" ref="I64" si="278">K64</f>
        <v>0</v>
      </c>
      <c r="J64" s="112">
        <v>0</v>
      </c>
      <c r="K64" s="129">
        <v>0</v>
      </c>
      <c r="L64" s="113">
        <v>0</v>
      </c>
      <c r="M64" s="25">
        <f t="shared" ref="M64" si="279">O64</f>
        <v>460</v>
      </c>
      <c r="N64" s="26"/>
      <c r="O64" s="26">
        <v>460</v>
      </c>
      <c r="P64" s="26">
        <v>0</v>
      </c>
      <c r="Q64" s="25">
        <f t="shared" ref="Q64" si="280">S64</f>
        <v>0</v>
      </c>
      <c r="R64" s="26">
        <v>0</v>
      </c>
      <c r="S64" s="26">
        <v>0</v>
      </c>
      <c r="T64" s="26">
        <v>0</v>
      </c>
      <c r="U64" s="25">
        <f t="shared" ref="U64" si="281">W64</f>
        <v>0</v>
      </c>
      <c r="V64" s="26">
        <v>0</v>
      </c>
      <c r="W64" s="26">
        <v>0</v>
      </c>
      <c r="X64" s="26">
        <v>0</v>
      </c>
      <c r="Y64" s="25">
        <f t="shared" ref="Y64" si="282">AA64</f>
        <v>0</v>
      </c>
      <c r="Z64" s="26">
        <v>0</v>
      </c>
      <c r="AA64" s="26">
        <v>0</v>
      </c>
      <c r="AB64" s="26">
        <v>0</v>
      </c>
      <c r="AC64" s="25">
        <f t="shared" ref="AC64" si="283">AE64</f>
        <v>0</v>
      </c>
      <c r="AD64" s="26">
        <v>0</v>
      </c>
      <c r="AE64" s="26">
        <v>0</v>
      </c>
      <c r="AF64" s="26">
        <v>0</v>
      </c>
      <c r="AG64" s="25">
        <f t="shared" ref="AG64" si="284">AI64</f>
        <v>0</v>
      </c>
      <c r="AH64" s="26">
        <v>0</v>
      </c>
      <c r="AI64" s="26">
        <v>0</v>
      </c>
      <c r="AJ64" s="26">
        <v>0</v>
      </c>
      <c r="AK64" s="25">
        <f t="shared" ref="AK64" si="285">AM64</f>
        <v>0</v>
      </c>
      <c r="AL64" s="26">
        <v>0</v>
      </c>
      <c r="AM64" s="26">
        <v>0</v>
      </c>
      <c r="AN64" s="26">
        <v>0</v>
      </c>
      <c r="AO64" s="25">
        <f t="shared" ref="AO64" si="286">AQ64</f>
        <v>0</v>
      </c>
      <c r="AP64" s="26">
        <v>0</v>
      </c>
      <c r="AQ64" s="26">
        <v>0</v>
      </c>
      <c r="AR64" s="26">
        <v>0</v>
      </c>
    </row>
    <row r="65" spans="1:45" ht="67.5" customHeight="1" outlineLevel="3" x14ac:dyDescent="0.25">
      <c r="A65" s="133" t="s">
        <v>306</v>
      </c>
      <c r="B65" s="117" t="s">
        <v>307</v>
      </c>
      <c r="C65" s="4" t="s">
        <v>60</v>
      </c>
      <c r="D65" s="4" t="s">
        <v>212</v>
      </c>
      <c r="E65" s="12">
        <f t="shared" ref="E65" si="287">SUM(F65:H65)</f>
        <v>414</v>
      </c>
      <c r="F65" s="13">
        <v>0</v>
      </c>
      <c r="G65" s="13">
        <f t="shared" ref="G65" si="288">K65+O65+S65+W65+AA65+AE65+AI65+AM65+AQ65</f>
        <v>414</v>
      </c>
      <c r="H65" s="13">
        <v>0</v>
      </c>
      <c r="I65" s="25">
        <f t="shared" ref="I65" si="289">K65</f>
        <v>0</v>
      </c>
      <c r="J65" s="112">
        <v>0</v>
      </c>
      <c r="K65" s="129">
        <v>0</v>
      </c>
      <c r="L65" s="113">
        <v>0</v>
      </c>
      <c r="M65" s="25">
        <f t="shared" ref="M65" si="290">O65</f>
        <v>414</v>
      </c>
      <c r="N65" s="26"/>
      <c r="O65" s="26">
        <v>414</v>
      </c>
      <c r="P65" s="26">
        <v>0</v>
      </c>
      <c r="Q65" s="25">
        <f t="shared" ref="Q65" si="291">S65</f>
        <v>0</v>
      </c>
      <c r="R65" s="26">
        <v>0</v>
      </c>
      <c r="S65" s="26">
        <v>0</v>
      </c>
      <c r="T65" s="26">
        <v>0</v>
      </c>
      <c r="U65" s="25">
        <f t="shared" ref="U65" si="292">W65</f>
        <v>0</v>
      </c>
      <c r="V65" s="26">
        <v>0</v>
      </c>
      <c r="W65" s="26">
        <v>0</v>
      </c>
      <c r="X65" s="26">
        <v>0</v>
      </c>
      <c r="Y65" s="25">
        <f t="shared" ref="Y65" si="293">AA65</f>
        <v>0</v>
      </c>
      <c r="Z65" s="26">
        <v>0</v>
      </c>
      <c r="AA65" s="26">
        <v>0</v>
      </c>
      <c r="AB65" s="26">
        <v>0</v>
      </c>
      <c r="AC65" s="25">
        <f t="shared" ref="AC65" si="294">AE65</f>
        <v>0</v>
      </c>
      <c r="AD65" s="26">
        <v>0</v>
      </c>
      <c r="AE65" s="26">
        <v>0</v>
      </c>
      <c r="AF65" s="26">
        <v>0</v>
      </c>
      <c r="AG65" s="25">
        <f t="shared" ref="AG65" si="295">AI65</f>
        <v>0</v>
      </c>
      <c r="AH65" s="26">
        <v>0</v>
      </c>
      <c r="AI65" s="26">
        <v>0</v>
      </c>
      <c r="AJ65" s="26">
        <v>0</v>
      </c>
      <c r="AK65" s="25">
        <f t="shared" ref="AK65" si="296">AM65</f>
        <v>0</v>
      </c>
      <c r="AL65" s="26">
        <v>0</v>
      </c>
      <c r="AM65" s="26">
        <v>0</v>
      </c>
      <c r="AN65" s="26">
        <v>0</v>
      </c>
      <c r="AO65" s="25">
        <f t="shared" ref="AO65" si="297">AQ65</f>
        <v>0</v>
      </c>
      <c r="AP65" s="26">
        <v>0</v>
      </c>
      <c r="AQ65" s="26">
        <v>0</v>
      </c>
      <c r="AR65" s="26">
        <v>0</v>
      </c>
    </row>
    <row r="66" spans="1:45" ht="67.5" customHeight="1" outlineLevel="3" x14ac:dyDescent="0.25">
      <c r="A66" s="133" t="s">
        <v>323</v>
      </c>
      <c r="B66" s="117" t="s">
        <v>324</v>
      </c>
      <c r="C66" s="4" t="s">
        <v>60</v>
      </c>
      <c r="D66" s="4" t="s">
        <v>212</v>
      </c>
      <c r="E66" s="12">
        <f t="shared" ref="E66" si="298">SUM(F66:H66)</f>
        <v>167.9</v>
      </c>
      <c r="F66" s="13">
        <v>0</v>
      </c>
      <c r="G66" s="13">
        <f t="shared" ref="G66" si="299">K66+O66+S66+W66+AA66+AE66+AI66+AM66+AQ66</f>
        <v>167.9</v>
      </c>
      <c r="H66" s="13">
        <v>0</v>
      </c>
      <c r="I66" s="25">
        <f t="shared" ref="I66" si="300">K66</f>
        <v>0</v>
      </c>
      <c r="J66" s="112">
        <v>0</v>
      </c>
      <c r="K66" s="129">
        <v>0</v>
      </c>
      <c r="L66" s="113">
        <v>0</v>
      </c>
      <c r="M66" s="25">
        <f t="shared" ref="M66" si="301">O66</f>
        <v>167.9</v>
      </c>
      <c r="N66" s="26"/>
      <c r="O66" s="26">
        <v>167.9</v>
      </c>
      <c r="P66" s="26">
        <v>0</v>
      </c>
      <c r="Q66" s="25">
        <f t="shared" ref="Q66" si="302">S66</f>
        <v>0</v>
      </c>
      <c r="R66" s="26">
        <v>0</v>
      </c>
      <c r="S66" s="26">
        <v>0</v>
      </c>
      <c r="T66" s="26">
        <v>0</v>
      </c>
      <c r="U66" s="25">
        <f t="shared" ref="U66" si="303">W66</f>
        <v>0</v>
      </c>
      <c r="V66" s="26">
        <v>0</v>
      </c>
      <c r="W66" s="26">
        <v>0</v>
      </c>
      <c r="X66" s="26">
        <v>0</v>
      </c>
      <c r="Y66" s="25">
        <f t="shared" ref="Y66" si="304">AA66</f>
        <v>0</v>
      </c>
      <c r="Z66" s="26">
        <v>0</v>
      </c>
      <c r="AA66" s="26">
        <v>0</v>
      </c>
      <c r="AB66" s="26">
        <v>0</v>
      </c>
      <c r="AC66" s="25">
        <f t="shared" ref="AC66" si="305">AE66</f>
        <v>0</v>
      </c>
      <c r="AD66" s="26">
        <v>0</v>
      </c>
      <c r="AE66" s="26">
        <v>0</v>
      </c>
      <c r="AF66" s="26">
        <v>0</v>
      </c>
      <c r="AG66" s="25">
        <f t="shared" ref="AG66" si="306">AI66</f>
        <v>0</v>
      </c>
      <c r="AH66" s="26">
        <v>0</v>
      </c>
      <c r="AI66" s="26">
        <v>0</v>
      </c>
      <c r="AJ66" s="26">
        <v>0</v>
      </c>
      <c r="AK66" s="25">
        <f t="shared" ref="AK66" si="307">AM66</f>
        <v>0</v>
      </c>
      <c r="AL66" s="26">
        <v>0</v>
      </c>
      <c r="AM66" s="26">
        <v>0</v>
      </c>
      <c r="AN66" s="26">
        <v>0</v>
      </c>
      <c r="AO66" s="25">
        <f t="shared" ref="AO66" si="308">AQ66</f>
        <v>0</v>
      </c>
      <c r="AP66" s="26">
        <v>0</v>
      </c>
      <c r="AQ66" s="26">
        <v>0</v>
      </c>
      <c r="AR66" s="26">
        <v>0</v>
      </c>
    </row>
    <row r="67" spans="1:45" ht="52.5" customHeight="1" outlineLevel="3" x14ac:dyDescent="0.25">
      <c r="A67" s="133" t="s">
        <v>325</v>
      </c>
      <c r="B67" s="117" t="s">
        <v>326</v>
      </c>
      <c r="C67" s="4" t="s">
        <v>60</v>
      </c>
      <c r="D67" s="4" t="s">
        <v>212</v>
      </c>
      <c r="E67" s="12">
        <f t="shared" ref="E67" si="309">SUM(F67:H67)</f>
        <v>751.6</v>
      </c>
      <c r="F67" s="13">
        <v>0</v>
      </c>
      <c r="G67" s="13">
        <f t="shared" ref="G67" si="310">K67+O67+S67+W67+AA67+AE67+AI67+AM67+AQ67</f>
        <v>751.6</v>
      </c>
      <c r="H67" s="13">
        <v>0</v>
      </c>
      <c r="I67" s="25">
        <f t="shared" ref="I67" si="311">K67</f>
        <v>0</v>
      </c>
      <c r="J67" s="112">
        <v>0</v>
      </c>
      <c r="K67" s="129">
        <v>0</v>
      </c>
      <c r="L67" s="113">
        <v>0</v>
      </c>
      <c r="M67" s="25">
        <f t="shared" ref="M67" si="312">O67</f>
        <v>751.6</v>
      </c>
      <c r="N67" s="26"/>
      <c r="O67" s="26">
        <v>751.6</v>
      </c>
      <c r="P67" s="26">
        <v>0</v>
      </c>
      <c r="Q67" s="25">
        <f t="shared" ref="Q67" si="313">S67</f>
        <v>0</v>
      </c>
      <c r="R67" s="26">
        <v>0</v>
      </c>
      <c r="S67" s="26">
        <v>0</v>
      </c>
      <c r="T67" s="26">
        <v>0</v>
      </c>
      <c r="U67" s="25">
        <f t="shared" ref="U67" si="314">W67</f>
        <v>0</v>
      </c>
      <c r="V67" s="26">
        <v>0</v>
      </c>
      <c r="W67" s="26">
        <v>0</v>
      </c>
      <c r="X67" s="26">
        <v>0</v>
      </c>
      <c r="Y67" s="25">
        <f t="shared" ref="Y67" si="315">AA67</f>
        <v>0</v>
      </c>
      <c r="Z67" s="26">
        <v>0</v>
      </c>
      <c r="AA67" s="26">
        <v>0</v>
      </c>
      <c r="AB67" s="26">
        <v>0</v>
      </c>
      <c r="AC67" s="25">
        <f t="shared" ref="AC67" si="316">AE67</f>
        <v>0</v>
      </c>
      <c r="AD67" s="26">
        <v>0</v>
      </c>
      <c r="AE67" s="26">
        <v>0</v>
      </c>
      <c r="AF67" s="26">
        <v>0</v>
      </c>
      <c r="AG67" s="25">
        <f t="shared" ref="AG67" si="317">AI67</f>
        <v>0</v>
      </c>
      <c r="AH67" s="26">
        <v>0</v>
      </c>
      <c r="AI67" s="26">
        <v>0</v>
      </c>
      <c r="AJ67" s="26">
        <v>0</v>
      </c>
      <c r="AK67" s="25">
        <f t="shared" ref="AK67" si="318">AM67</f>
        <v>0</v>
      </c>
      <c r="AL67" s="26">
        <v>0</v>
      </c>
      <c r="AM67" s="26">
        <v>0</v>
      </c>
      <c r="AN67" s="26">
        <v>0</v>
      </c>
      <c r="AO67" s="25">
        <f t="shared" ref="AO67" si="319">AQ67</f>
        <v>0</v>
      </c>
      <c r="AP67" s="26">
        <v>0</v>
      </c>
      <c r="AQ67" s="26">
        <v>0</v>
      </c>
      <c r="AR67" s="26">
        <v>0</v>
      </c>
    </row>
    <row r="68" spans="1:45" ht="60" customHeight="1" outlineLevel="3" x14ac:dyDescent="0.25">
      <c r="A68" s="133" t="s">
        <v>329</v>
      </c>
      <c r="B68" s="117" t="s">
        <v>330</v>
      </c>
      <c r="C68" s="4" t="s">
        <v>60</v>
      </c>
      <c r="D68" s="4" t="s">
        <v>212</v>
      </c>
      <c r="E68" s="12">
        <f t="shared" ref="E68" si="320">SUM(F68:H68)</f>
        <v>193.6</v>
      </c>
      <c r="F68" s="13">
        <v>0</v>
      </c>
      <c r="G68" s="13">
        <f t="shared" ref="G68" si="321">K68+O68+S68+W68+AA68+AE68+AI68+AM68+AQ68</f>
        <v>193.6</v>
      </c>
      <c r="H68" s="13">
        <v>0</v>
      </c>
      <c r="I68" s="25">
        <f t="shared" ref="I68" si="322">K68</f>
        <v>0</v>
      </c>
      <c r="J68" s="112">
        <v>0</v>
      </c>
      <c r="K68" s="129">
        <v>0</v>
      </c>
      <c r="L68" s="113">
        <v>0</v>
      </c>
      <c r="M68" s="25">
        <f t="shared" ref="M68" si="323">O68</f>
        <v>193.6</v>
      </c>
      <c r="N68" s="26"/>
      <c r="O68" s="26">
        <v>193.6</v>
      </c>
      <c r="P68" s="26">
        <v>0</v>
      </c>
      <c r="Q68" s="25">
        <f t="shared" ref="Q68" si="324">S68</f>
        <v>0</v>
      </c>
      <c r="R68" s="26">
        <v>0</v>
      </c>
      <c r="S68" s="26">
        <v>0</v>
      </c>
      <c r="T68" s="26">
        <v>0</v>
      </c>
      <c r="U68" s="25">
        <f t="shared" ref="U68" si="325">W68</f>
        <v>0</v>
      </c>
      <c r="V68" s="26">
        <v>0</v>
      </c>
      <c r="W68" s="26">
        <v>0</v>
      </c>
      <c r="X68" s="26">
        <v>0</v>
      </c>
      <c r="Y68" s="25">
        <f t="shared" ref="Y68" si="326">AA68</f>
        <v>0</v>
      </c>
      <c r="Z68" s="26">
        <v>0</v>
      </c>
      <c r="AA68" s="26">
        <v>0</v>
      </c>
      <c r="AB68" s="26">
        <v>0</v>
      </c>
      <c r="AC68" s="25">
        <f t="shared" ref="AC68" si="327">AE68</f>
        <v>0</v>
      </c>
      <c r="AD68" s="26">
        <v>0</v>
      </c>
      <c r="AE68" s="26">
        <v>0</v>
      </c>
      <c r="AF68" s="26">
        <v>0</v>
      </c>
      <c r="AG68" s="25">
        <f t="shared" ref="AG68" si="328">AI68</f>
        <v>0</v>
      </c>
      <c r="AH68" s="26">
        <v>0</v>
      </c>
      <c r="AI68" s="26">
        <v>0</v>
      </c>
      <c r="AJ68" s="26">
        <v>0</v>
      </c>
      <c r="AK68" s="25">
        <f t="shared" ref="AK68" si="329">AM68</f>
        <v>0</v>
      </c>
      <c r="AL68" s="26">
        <v>0</v>
      </c>
      <c r="AM68" s="26">
        <v>0</v>
      </c>
      <c r="AN68" s="26">
        <v>0</v>
      </c>
      <c r="AO68" s="25">
        <f t="shared" ref="AO68" si="330">AQ68</f>
        <v>0</v>
      </c>
      <c r="AP68" s="26">
        <v>0</v>
      </c>
      <c r="AQ68" s="26">
        <v>0</v>
      </c>
      <c r="AR68" s="26">
        <v>0</v>
      </c>
    </row>
    <row r="69" spans="1:45" ht="60" customHeight="1" outlineLevel="3" x14ac:dyDescent="0.25">
      <c r="A69" s="133" t="s">
        <v>333</v>
      </c>
      <c r="B69" s="117" t="s">
        <v>334</v>
      </c>
      <c r="C69" s="4" t="s">
        <v>60</v>
      </c>
      <c r="D69" s="4" t="s">
        <v>212</v>
      </c>
      <c r="E69" s="12">
        <f t="shared" ref="E69" si="331">SUM(F69:H69)</f>
        <v>2302.1</v>
      </c>
      <c r="F69" s="13">
        <v>0</v>
      </c>
      <c r="G69" s="13">
        <f t="shared" ref="G69" si="332">K69+O69+S69+W69+AA69+AE69+AI69+AM69+AQ69</f>
        <v>2302.1</v>
      </c>
      <c r="H69" s="13">
        <v>0</v>
      </c>
      <c r="I69" s="25">
        <f t="shared" ref="I69" si="333">K69</f>
        <v>0</v>
      </c>
      <c r="J69" s="112">
        <v>0</v>
      </c>
      <c r="K69" s="129">
        <v>0</v>
      </c>
      <c r="L69" s="113">
        <v>0</v>
      </c>
      <c r="M69" s="25">
        <f t="shared" ref="M69" si="334">O69</f>
        <v>0</v>
      </c>
      <c r="N69" s="26"/>
      <c r="O69" s="26">
        <v>0</v>
      </c>
      <c r="P69" s="26">
        <v>0</v>
      </c>
      <c r="Q69" s="25">
        <f t="shared" ref="Q69" si="335">S69</f>
        <v>2302.1</v>
      </c>
      <c r="R69" s="26">
        <v>0</v>
      </c>
      <c r="S69" s="26">
        <v>2302.1</v>
      </c>
      <c r="T69" s="26">
        <v>0</v>
      </c>
      <c r="U69" s="25">
        <f t="shared" ref="U69" si="336">W69</f>
        <v>0</v>
      </c>
      <c r="V69" s="26">
        <v>0</v>
      </c>
      <c r="W69" s="26">
        <v>0</v>
      </c>
      <c r="X69" s="26">
        <v>0</v>
      </c>
      <c r="Y69" s="25">
        <f t="shared" ref="Y69" si="337">AA69</f>
        <v>0</v>
      </c>
      <c r="Z69" s="26">
        <v>0</v>
      </c>
      <c r="AA69" s="26">
        <v>0</v>
      </c>
      <c r="AB69" s="26">
        <v>0</v>
      </c>
      <c r="AC69" s="25">
        <f t="shared" ref="AC69" si="338">AE69</f>
        <v>0</v>
      </c>
      <c r="AD69" s="26">
        <v>0</v>
      </c>
      <c r="AE69" s="26">
        <v>0</v>
      </c>
      <c r="AF69" s="26">
        <v>0</v>
      </c>
      <c r="AG69" s="25">
        <f t="shared" ref="AG69" si="339">AI69</f>
        <v>0</v>
      </c>
      <c r="AH69" s="26">
        <v>0</v>
      </c>
      <c r="AI69" s="26">
        <v>0</v>
      </c>
      <c r="AJ69" s="26">
        <v>0</v>
      </c>
      <c r="AK69" s="25">
        <f t="shared" ref="AK69" si="340">AM69</f>
        <v>0</v>
      </c>
      <c r="AL69" s="26">
        <v>0</v>
      </c>
      <c r="AM69" s="26">
        <v>0</v>
      </c>
      <c r="AN69" s="26">
        <v>0</v>
      </c>
      <c r="AO69" s="25">
        <f t="shared" ref="AO69" si="341">AQ69</f>
        <v>0</v>
      </c>
      <c r="AP69" s="26">
        <v>0</v>
      </c>
      <c r="AQ69" s="26">
        <v>0</v>
      </c>
      <c r="AR69" s="26">
        <v>0</v>
      </c>
    </row>
    <row r="70" spans="1:45" ht="60" customHeight="1" outlineLevel="3" x14ac:dyDescent="0.25">
      <c r="A70" s="133" t="s">
        <v>338</v>
      </c>
      <c r="B70" s="117" t="s">
        <v>339</v>
      </c>
      <c r="C70" s="4" t="s">
        <v>60</v>
      </c>
      <c r="D70" s="4" t="s">
        <v>212</v>
      </c>
      <c r="E70" s="12">
        <f t="shared" ref="E70" si="342">SUM(F70:H70)</f>
        <v>250</v>
      </c>
      <c r="F70" s="13">
        <v>0</v>
      </c>
      <c r="G70" s="13">
        <f t="shared" ref="G70" si="343">K70+O70+S70+W70+AA70+AE70+AI70+AM70+AQ70</f>
        <v>250</v>
      </c>
      <c r="H70" s="13">
        <v>0</v>
      </c>
      <c r="I70" s="25">
        <f t="shared" ref="I70" si="344">K70</f>
        <v>0</v>
      </c>
      <c r="J70" s="112">
        <v>0</v>
      </c>
      <c r="K70" s="129">
        <v>0</v>
      </c>
      <c r="L70" s="113">
        <v>0</v>
      </c>
      <c r="M70" s="25">
        <f t="shared" ref="M70" si="345">O70</f>
        <v>0</v>
      </c>
      <c r="N70" s="26"/>
      <c r="O70" s="26">
        <v>0</v>
      </c>
      <c r="P70" s="26">
        <v>0</v>
      </c>
      <c r="Q70" s="25">
        <f t="shared" ref="Q70" si="346">S70</f>
        <v>250</v>
      </c>
      <c r="R70" s="26">
        <v>0</v>
      </c>
      <c r="S70" s="26">
        <v>250</v>
      </c>
      <c r="T70" s="26">
        <v>0</v>
      </c>
      <c r="U70" s="25">
        <f t="shared" ref="U70" si="347">W70</f>
        <v>0</v>
      </c>
      <c r="V70" s="26">
        <v>0</v>
      </c>
      <c r="W70" s="26">
        <v>0</v>
      </c>
      <c r="X70" s="26">
        <v>0</v>
      </c>
      <c r="Y70" s="25">
        <f t="shared" ref="Y70" si="348">AA70</f>
        <v>0</v>
      </c>
      <c r="Z70" s="26">
        <v>0</v>
      </c>
      <c r="AA70" s="26">
        <v>0</v>
      </c>
      <c r="AB70" s="26">
        <v>0</v>
      </c>
      <c r="AC70" s="25">
        <f t="shared" ref="AC70" si="349">AE70</f>
        <v>0</v>
      </c>
      <c r="AD70" s="26">
        <v>0</v>
      </c>
      <c r="AE70" s="26">
        <v>0</v>
      </c>
      <c r="AF70" s="26">
        <v>0</v>
      </c>
      <c r="AG70" s="25">
        <f t="shared" ref="AG70" si="350">AI70</f>
        <v>0</v>
      </c>
      <c r="AH70" s="26">
        <v>0</v>
      </c>
      <c r="AI70" s="26">
        <v>0</v>
      </c>
      <c r="AJ70" s="26">
        <v>0</v>
      </c>
      <c r="AK70" s="25">
        <f t="shared" ref="AK70" si="351">AM70</f>
        <v>0</v>
      </c>
      <c r="AL70" s="26">
        <v>0</v>
      </c>
      <c r="AM70" s="26">
        <v>0</v>
      </c>
      <c r="AN70" s="26">
        <v>0</v>
      </c>
      <c r="AO70" s="25">
        <f t="shared" ref="AO70" si="352">AQ70</f>
        <v>0</v>
      </c>
      <c r="AP70" s="26">
        <v>0</v>
      </c>
      <c r="AQ70" s="26">
        <v>0</v>
      </c>
      <c r="AR70" s="26">
        <v>0</v>
      </c>
    </row>
    <row r="71" spans="1:45" s="18" customFormat="1" ht="30.75" customHeight="1" outlineLevel="3" x14ac:dyDescent="0.25">
      <c r="A71" s="109" t="s">
        <v>213</v>
      </c>
      <c r="B71" s="145" t="s">
        <v>214</v>
      </c>
      <c r="C71" s="146"/>
      <c r="D71" s="147"/>
      <c r="E71" s="12">
        <f>SUM(E72:E81)</f>
        <v>4012.1</v>
      </c>
      <c r="F71" s="12">
        <f t="shared" ref="F71:AR71" si="353">SUM(F72:F81)</f>
        <v>0</v>
      </c>
      <c r="G71" s="12">
        <f t="shared" si="353"/>
        <v>4012.1</v>
      </c>
      <c r="H71" s="12">
        <f t="shared" si="353"/>
        <v>0</v>
      </c>
      <c r="I71" s="12">
        <f t="shared" si="353"/>
        <v>791</v>
      </c>
      <c r="J71" s="12">
        <f t="shared" si="353"/>
        <v>0</v>
      </c>
      <c r="K71" s="12">
        <f t="shared" si="353"/>
        <v>791</v>
      </c>
      <c r="L71" s="12">
        <f t="shared" si="353"/>
        <v>0</v>
      </c>
      <c r="M71" s="12">
        <f t="shared" si="353"/>
        <v>2585.1999999999998</v>
      </c>
      <c r="N71" s="12">
        <f t="shared" si="353"/>
        <v>0</v>
      </c>
      <c r="O71" s="12">
        <f t="shared" si="353"/>
        <v>2585.1999999999998</v>
      </c>
      <c r="P71" s="12">
        <f t="shared" si="353"/>
        <v>0</v>
      </c>
      <c r="Q71" s="12">
        <f t="shared" si="353"/>
        <v>635.9</v>
      </c>
      <c r="R71" s="12">
        <f t="shared" si="353"/>
        <v>0</v>
      </c>
      <c r="S71" s="12">
        <f t="shared" si="353"/>
        <v>635.9</v>
      </c>
      <c r="T71" s="12">
        <f t="shared" si="353"/>
        <v>0</v>
      </c>
      <c r="U71" s="12">
        <f t="shared" si="353"/>
        <v>0</v>
      </c>
      <c r="V71" s="12">
        <f t="shared" si="353"/>
        <v>0</v>
      </c>
      <c r="W71" s="12">
        <f t="shared" si="353"/>
        <v>0</v>
      </c>
      <c r="X71" s="12">
        <f t="shared" si="353"/>
        <v>0</v>
      </c>
      <c r="Y71" s="12">
        <f t="shared" si="353"/>
        <v>0</v>
      </c>
      <c r="Z71" s="12">
        <f t="shared" si="353"/>
        <v>0</v>
      </c>
      <c r="AA71" s="12">
        <f t="shared" si="353"/>
        <v>0</v>
      </c>
      <c r="AB71" s="12">
        <f t="shared" si="353"/>
        <v>0</v>
      </c>
      <c r="AC71" s="12">
        <f t="shared" si="353"/>
        <v>0</v>
      </c>
      <c r="AD71" s="12">
        <f t="shared" si="353"/>
        <v>0</v>
      </c>
      <c r="AE71" s="12">
        <f t="shared" si="353"/>
        <v>0</v>
      </c>
      <c r="AF71" s="12">
        <f t="shared" si="353"/>
        <v>0</v>
      </c>
      <c r="AG71" s="12">
        <f t="shared" si="353"/>
        <v>0</v>
      </c>
      <c r="AH71" s="12">
        <f t="shared" si="353"/>
        <v>0</v>
      </c>
      <c r="AI71" s="12">
        <f t="shared" si="353"/>
        <v>0</v>
      </c>
      <c r="AJ71" s="12">
        <f t="shared" si="353"/>
        <v>0</v>
      </c>
      <c r="AK71" s="12">
        <f t="shared" si="353"/>
        <v>0</v>
      </c>
      <c r="AL71" s="12">
        <f t="shared" si="353"/>
        <v>0</v>
      </c>
      <c r="AM71" s="12">
        <f t="shared" si="353"/>
        <v>0</v>
      </c>
      <c r="AN71" s="12">
        <f t="shared" si="353"/>
        <v>0</v>
      </c>
      <c r="AO71" s="12">
        <f t="shared" si="353"/>
        <v>0</v>
      </c>
      <c r="AP71" s="12">
        <f t="shared" si="353"/>
        <v>0</v>
      </c>
      <c r="AQ71" s="12">
        <f t="shared" si="353"/>
        <v>0</v>
      </c>
      <c r="AR71" s="12">
        <f t="shared" si="353"/>
        <v>0</v>
      </c>
      <c r="AS71" s="110"/>
    </row>
    <row r="72" spans="1:45" ht="51" customHeight="1" outlineLevel="3" x14ac:dyDescent="0.25">
      <c r="A72" s="133" t="s">
        <v>296</v>
      </c>
      <c r="B72" s="85" t="s">
        <v>215</v>
      </c>
      <c r="C72" s="4" t="s">
        <v>60</v>
      </c>
      <c r="D72" s="4" t="s">
        <v>60</v>
      </c>
      <c r="E72" s="12">
        <f t="shared" ref="E72" si="354">SUM(F72:H72)</f>
        <v>193.29999999999995</v>
      </c>
      <c r="F72" s="13">
        <v>0</v>
      </c>
      <c r="G72" s="13">
        <f t="shared" ref="G72" si="355">K72+O72+S72+W72+AA72+AE72+AI72+AM72+AQ72</f>
        <v>193.29999999999995</v>
      </c>
      <c r="H72" s="13">
        <v>0</v>
      </c>
      <c r="I72" s="25">
        <f t="shared" ref="I72:I79" si="356">K72</f>
        <v>193.29999999999995</v>
      </c>
      <c r="J72" s="26">
        <v>0</v>
      </c>
      <c r="K72" s="26">
        <f>1350.8-1157.5</f>
        <v>193.29999999999995</v>
      </c>
      <c r="L72" s="26">
        <v>0</v>
      </c>
      <c r="M72" s="25">
        <f t="shared" ref="M72:M79" si="357">O72</f>
        <v>0</v>
      </c>
      <c r="N72" s="26">
        <v>0</v>
      </c>
      <c r="O72" s="26">
        <v>0</v>
      </c>
      <c r="P72" s="26">
        <v>0</v>
      </c>
      <c r="Q72" s="25">
        <f t="shared" ref="Q72:Q79" si="358">S72</f>
        <v>0</v>
      </c>
      <c r="R72" s="26">
        <v>0</v>
      </c>
      <c r="S72" s="26">
        <v>0</v>
      </c>
      <c r="T72" s="26">
        <v>0</v>
      </c>
      <c r="U72" s="25">
        <f t="shared" ref="U72:U79" si="359">W72</f>
        <v>0</v>
      </c>
      <c r="V72" s="26">
        <v>0</v>
      </c>
      <c r="W72" s="26">
        <v>0</v>
      </c>
      <c r="X72" s="26">
        <v>0</v>
      </c>
      <c r="Y72" s="25">
        <f t="shared" ref="Y72:Y79" si="360">AA72</f>
        <v>0</v>
      </c>
      <c r="Z72" s="26">
        <v>0</v>
      </c>
      <c r="AA72" s="26">
        <v>0</v>
      </c>
      <c r="AB72" s="26">
        <v>0</v>
      </c>
      <c r="AC72" s="25">
        <f t="shared" ref="AC72:AC79" si="361">AE72</f>
        <v>0</v>
      </c>
      <c r="AD72" s="26">
        <v>0</v>
      </c>
      <c r="AE72" s="26">
        <v>0</v>
      </c>
      <c r="AF72" s="26">
        <v>0</v>
      </c>
      <c r="AG72" s="25">
        <f t="shared" ref="AG72:AG79" si="362">AI72</f>
        <v>0</v>
      </c>
      <c r="AH72" s="26">
        <v>0</v>
      </c>
      <c r="AI72" s="26">
        <v>0</v>
      </c>
      <c r="AJ72" s="26">
        <v>0</v>
      </c>
      <c r="AK72" s="25">
        <f t="shared" ref="AK72:AK79" si="363">AM72</f>
        <v>0</v>
      </c>
      <c r="AL72" s="26">
        <v>0</v>
      </c>
      <c r="AM72" s="26">
        <v>0</v>
      </c>
      <c r="AN72" s="26">
        <v>0</v>
      </c>
      <c r="AO72" s="25">
        <f t="shared" ref="AO72:AO79" si="364">AQ72</f>
        <v>0</v>
      </c>
      <c r="AP72" s="26">
        <v>0</v>
      </c>
      <c r="AQ72" s="26">
        <v>0</v>
      </c>
      <c r="AR72" s="26">
        <v>0</v>
      </c>
    </row>
    <row r="73" spans="1:45" ht="69.75" customHeight="1" outlineLevel="3" x14ac:dyDescent="0.25">
      <c r="A73" s="133" t="s">
        <v>297</v>
      </c>
      <c r="B73" s="85" t="s">
        <v>250</v>
      </c>
      <c r="C73" s="4" t="s">
        <v>60</v>
      </c>
      <c r="D73" s="4" t="s">
        <v>226</v>
      </c>
      <c r="E73" s="12">
        <f t="shared" ref="E73" si="365">SUM(F73:H73)</f>
        <v>190</v>
      </c>
      <c r="F73" s="13">
        <v>0</v>
      </c>
      <c r="G73" s="13">
        <f t="shared" ref="G73" si="366">K73+O73+S73+W73+AA73+AE73+AI73+AM73+AQ73</f>
        <v>190</v>
      </c>
      <c r="H73" s="13">
        <v>0</v>
      </c>
      <c r="I73" s="25">
        <f t="shared" si="356"/>
        <v>190</v>
      </c>
      <c r="J73" s="26">
        <v>0</v>
      </c>
      <c r="K73" s="26">
        <v>190</v>
      </c>
      <c r="L73" s="26">
        <v>0</v>
      </c>
      <c r="M73" s="25">
        <f t="shared" si="357"/>
        <v>0</v>
      </c>
      <c r="N73" s="26">
        <v>0</v>
      </c>
      <c r="O73" s="26">
        <v>0</v>
      </c>
      <c r="P73" s="26">
        <v>0</v>
      </c>
      <c r="Q73" s="25">
        <f t="shared" si="358"/>
        <v>0</v>
      </c>
      <c r="R73" s="26">
        <v>0</v>
      </c>
      <c r="S73" s="26">
        <v>0</v>
      </c>
      <c r="T73" s="26">
        <v>0</v>
      </c>
      <c r="U73" s="25">
        <f t="shared" si="359"/>
        <v>0</v>
      </c>
      <c r="V73" s="26">
        <v>0</v>
      </c>
      <c r="W73" s="26">
        <v>0</v>
      </c>
      <c r="X73" s="26">
        <v>0</v>
      </c>
      <c r="Y73" s="25">
        <f t="shared" si="360"/>
        <v>0</v>
      </c>
      <c r="Z73" s="26">
        <v>0</v>
      </c>
      <c r="AA73" s="26">
        <v>0</v>
      </c>
      <c r="AB73" s="26">
        <v>0</v>
      </c>
      <c r="AC73" s="25">
        <f t="shared" si="361"/>
        <v>0</v>
      </c>
      <c r="AD73" s="26">
        <v>0</v>
      </c>
      <c r="AE73" s="26">
        <v>0</v>
      </c>
      <c r="AF73" s="26">
        <v>0</v>
      </c>
      <c r="AG73" s="25">
        <f t="shared" si="362"/>
        <v>0</v>
      </c>
      <c r="AH73" s="26">
        <v>0</v>
      </c>
      <c r="AI73" s="26">
        <v>0</v>
      </c>
      <c r="AJ73" s="26">
        <v>0</v>
      </c>
      <c r="AK73" s="25">
        <f t="shared" si="363"/>
        <v>0</v>
      </c>
      <c r="AL73" s="26">
        <v>0</v>
      </c>
      <c r="AM73" s="26">
        <v>0</v>
      </c>
      <c r="AN73" s="26">
        <v>0</v>
      </c>
      <c r="AO73" s="25">
        <f t="shared" si="364"/>
        <v>0</v>
      </c>
      <c r="AP73" s="26">
        <v>0</v>
      </c>
      <c r="AQ73" s="26">
        <v>0</v>
      </c>
      <c r="AR73" s="26">
        <v>0</v>
      </c>
    </row>
    <row r="74" spans="1:45" ht="65.25" customHeight="1" outlineLevel="3" x14ac:dyDescent="0.25">
      <c r="A74" s="133" t="s">
        <v>298</v>
      </c>
      <c r="B74" s="85" t="s">
        <v>262</v>
      </c>
      <c r="C74" s="4" t="s">
        <v>60</v>
      </c>
      <c r="D74" s="4" t="s">
        <v>212</v>
      </c>
      <c r="E74" s="12">
        <f t="shared" ref="E74" si="367">SUM(F74:H74)</f>
        <v>407.7</v>
      </c>
      <c r="F74" s="13">
        <v>0</v>
      </c>
      <c r="G74" s="13">
        <f t="shared" ref="G74" si="368">K74+O74+S74+W74+AA74+AE74+AI74+AM74+AQ74</f>
        <v>407.7</v>
      </c>
      <c r="H74" s="13">
        <v>0</v>
      </c>
      <c r="I74" s="25">
        <f t="shared" si="356"/>
        <v>407.7</v>
      </c>
      <c r="J74" s="26">
        <v>0</v>
      </c>
      <c r="K74" s="26">
        <v>407.7</v>
      </c>
      <c r="L74" s="26">
        <v>0</v>
      </c>
      <c r="M74" s="25">
        <f t="shared" si="357"/>
        <v>0</v>
      </c>
      <c r="N74" s="26">
        <v>0</v>
      </c>
      <c r="O74" s="26">
        <v>0</v>
      </c>
      <c r="P74" s="26">
        <v>0</v>
      </c>
      <c r="Q74" s="25">
        <f t="shared" si="358"/>
        <v>0</v>
      </c>
      <c r="R74" s="26">
        <v>0</v>
      </c>
      <c r="S74" s="26">
        <v>0</v>
      </c>
      <c r="T74" s="26">
        <v>0</v>
      </c>
      <c r="U74" s="25">
        <f t="shared" si="359"/>
        <v>0</v>
      </c>
      <c r="V74" s="26">
        <v>0</v>
      </c>
      <c r="W74" s="26">
        <v>0</v>
      </c>
      <c r="X74" s="26">
        <v>0</v>
      </c>
      <c r="Y74" s="25">
        <f t="shared" si="360"/>
        <v>0</v>
      </c>
      <c r="Z74" s="26">
        <v>0</v>
      </c>
      <c r="AA74" s="26">
        <v>0</v>
      </c>
      <c r="AB74" s="26">
        <v>0</v>
      </c>
      <c r="AC74" s="25">
        <f t="shared" si="361"/>
        <v>0</v>
      </c>
      <c r="AD74" s="26">
        <v>0</v>
      </c>
      <c r="AE74" s="26">
        <v>0</v>
      </c>
      <c r="AF74" s="26">
        <v>0</v>
      </c>
      <c r="AG74" s="25">
        <f t="shared" si="362"/>
        <v>0</v>
      </c>
      <c r="AH74" s="26">
        <v>0</v>
      </c>
      <c r="AI74" s="26">
        <v>0</v>
      </c>
      <c r="AJ74" s="26">
        <v>0</v>
      </c>
      <c r="AK74" s="25">
        <f t="shared" si="363"/>
        <v>0</v>
      </c>
      <c r="AL74" s="26">
        <v>0</v>
      </c>
      <c r="AM74" s="26">
        <v>0</v>
      </c>
      <c r="AN74" s="26">
        <v>0</v>
      </c>
      <c r="AO74" s="25">
        <f t="shared" si="364"/>
        <v>0</v>
      </c>
      <c r="AP74" s="26">
        <v>0</v>
      </c>
      <c r="AQ74" s="26">
        <v>0</v>
      </c>
      <c r="AR74" s="26">
        <v>0</v>
      </c>
    </row>
    <row r="75" spans="1:45" ht="88.5" customHeight="1" outlineLevel="3" x14ac:dyDescent="0.25">
      <c r="A75" s="133" t="s">
        <v>299</v>
      </c>
      <c r="B75" s="85" t="s">
        <v>300</v>
      </c>
      <c r="C75" s="4" t="s">
        <v>60</v>
      </c>
      <c r="D75" s="4" t="s">
        <v>212</v>
      </c>
      <c r="E75" s="12">
        <f t="shared" ref="E75" si="369">SUM(F75:H75)</f>
        <v>2300</v>
      </c>
      <c r="F75" s="13">
        <v>0</v>
      </c>
      <c r="G75" s="13">
        <f t="shared" ref="G75" si="370">K75+O75+S75+W75+AA75+AE75+AI75+AM75+AQ75</f>
        <v>2300</v>
      </c>
      <c r="H75" s="13">
        <v>0</v>
      </c>
      <c r="I75" s="25">
        <f t="shared" si="356"/>
        <v>0</v>
      </c>
      <c r="J75" s="26">
        <v>0</v>
      </c>
      <c r="K75" s="26">
        <v>0</v>
      </c>
      <c r="L75" s="26">
        <v>0</v>
      </c>
      <c r="M75" s="25">
        <f t="shared" si="357"/>
        <v>2300</v>
      </c>
      <c r="N75" s="26">
        <v>0</v>
      </c>
      <c r="O75" s="26">
        <v>2300</v>
      </c>
      <c r="P75" s="26">
        <v>0</v>
      </c>
      <c r="Q75" s="25">
        <f t="shared" si="358"/>
        <v>0</v>
      </c>
      <c r="R75" s="26">
        <v>0</v>
      </c>
      <c r="S75" s="26">
        <v>0</v>
      </c>
      <c r="T75" s="26">
        <v>0</v>
      </c>
      <c r="U75" s="25">
        <f t="shared" si="359"/>
        <v>0</v>
      </c>
      <c r="V75" s="26">
        <v>0</v>
      </c>
      <c r="W75" s="26">
        <v>0</v>
      </c>
      <c r="X75" s="26">
        <v>0</v>
      </c>
      <c r="Y75" s="25">
        <f t="shared" si="360"/>
        <v>0</v>
      </c>
      <c r="Z75" s="26">
        <v>0</v>
      </c>
      <c r="AA75" s="26">
        <v>0</v>
      </c>
      <c r="AB75" s="26">
        <v>0</v>
      </c>
      <c r="AC75" s="25">
        <f t="shared" si="361"/>
        <v>0</v>
      </c>
      <c r="AD75" s="26">
        <v>0</v>
      </c>
      <c r="AE75" s="26">
        <v>0</v>
      </c>
      <c r="AF75" s="26">
        <v>0</v>
      </c>
      <c r="AG75" s="25">
        <f t="shared" si="362"/>
        <v>0</v>
      </c>
      <c r="AH75" s="26">
        <v>0</v>
      </c>
      <c r="AI75" s="26">
        <v>0</v>
      </c>
      <c r="AJ75" s="26">
        <v>0</v>
      </c>
      <c r="AK75" s="25">
        <f t="shared" si="363"/>
        <v>0</v>
      </c>
      <c r="AL75" s="26">
        <v>0</v>
      </c>
      <c r="AM75" s="26">
        <v>0</v>
      </c>
      <c r="AN75" s="26">
        <v>0</v>
      </c>
      <c r="AO75" s="25">
        <f t="shared" si="364"/>
        <v>0</v>
      </c>
      <c r="AP75" s="26">
        <v>0</v>
      </c>
      <c r="AQ75" s="26">
        <v>0</v>
      </c>
      <c r="AR75" s="26">
        <v>0</v>
      </c>
    </row>
    <row r="76" spans="1:45" ht="62.25" customHeight="1" outlineLevel="3" x14ac:dyDescent="0.25">
      <c r="A76" s="133" t="s">
        <v>308</v>
      </c>
      <c r="B76" s="85" t="s">
        <v>309</v>
      </c>
      <c r="C76" s="4" t="s">
        <v>60</v>
      </c>
      <c r="D76" s="4" t="s">
        <v>212</v>
      </c>
      <c r="E76" s="12">
        <f t="shared" ref="E76" si="371">SUM(F76:H76)</f>
        <v>41.5</v>
      </c>
      <c r="F76" s="13">
        <v>0</v>
      </c>
      <c r="G76" s="13">
        <f t="shared" ref="G76" si="372">K76+O76+S76+W76+AA76+AE76+AI76+AM76+AQ76</f>
        <v>41.5</v>
      </c>
      <c r="H76" s="13">
        <v>0</v>
      </c>
      <c r="I76" s="25">
        <f t="shared" si="356"/>
        <v>0</v>
      </c>
      <c r="J76" s="26">
        <v>0</v>
      </c>
      <c r="K76" s="26">
        <v>0</v>
      </c>
      <c r="L76" s="26">
        <v>0</v>
      </c>
      <c r="M76" s="25">
        <f t="shared" si="357"/>
        <v>41.5</v>
      </c>
      <c r="N76" s="26">
        <v>0</v>
      </c>
      <c r="O76" s="26">
        <v>41.5</v>
      </c>
      <c r="P76" s="26">
        <v>0</v>
      </c>
      <c r="Q76" s="25">
        <f t="shared" si="358"/>
        <v>0</v>
      </c>
      <c r="R76" s="26">
        <v>0</v>
      </c>
      <c r="S76" s="26">
        <v>0</v>
      </c>
      <c r="T76" s="26">
        <v>0</v>
      </c>
      <c r="U76" s="25">
        <f t="shared" si="359"/>
        <v>0</v>
      </c>
      <c r="V76" s="26">
        <v>0</v>
      </c>
      <c r="W76" s="26">
        <v>0</v>
      </c>
      <c r="X76" s="26">
        <v>0</v>
      </c>
      <c r="Y76" s="25">
        <f t="shared" si="360"/>
        <v>0</v>
      </c>
      <c r="Z76" s="26">
        <v>0</v>
      </c>
      <c r="AA76" s="26">
        <v>0</v>
      </c>
      <c r="AB76" s="26">
        <v>0</v>
      </c>
      <c r="AC76" s="25">
        <f t="shared" si="361"/>
        <v>0</v>
      </c>
      <c r="AD76" s="26">
        <v>0</v>
      </c>
      <c r="AE76" s="26">
        <v>0</v>
      </c>
      <c r="AF76" s="26">
        <v>0</v>
      </c>
      <c r="AG76" s="25">
        <f t="shared" si="362"/>
        <v>0</v>
      </c>
      <c r="AH76" s="26">
        <v>0</v>
      </c>
      <c r="AI76" s="26">
        <v>0</v>
      </c>
      <c r="AJ76" s="26">
        <v>0</v>
      </c>
      <c r="AK76" s="25">
        <f t="shared" si="363"/>
        <v>0</v>
      </c>
      <c r="AL76" s="26">
        <v>0</v>
      </c>
      <c r="AM76" s="26">
        <v>0</v>
      </c>
      <c r="AN76" s="26">
        <v>0</v>
      </c>
      <c r="AO76" s="25">
        <f t="shared" si="364"/>
        <v>0</v>
      </c>
      <c r="AP76" s="26">
        <v>0</v>
      </c>
      <c r="AQ76" s="26">
        <v>0</v>
      </c>
      <c r="AR76" s="26">
        <v>0</v>
      </c>
    </row>
    <row r="77" spans="1:45" ht="115.5" customHeight="1" outlineLevel="3" x14ac:dyDescent="0.25">
      <c r="A77" s="133" t="s">
        <v>311</v>
      </c>
      <c r="B77" s="85" t="s">
        <v>310</v>
      </c>
      <c r="C77" s="4" t="s">
        <v>60</v>
      </c>
      <c r="D77" s="4" t="s">
        <v>212</v>
      </c>
      <c r="E77" s="12">
        <f t="shared" ref="E77" si="373">SUM(F77:H77)</f>
        <v>68.7</v>
      </c>
      <c r="F77" s="13">
        <v>0</v>
      </c>
      <c r="G77" s="13">
        <f t="shared" ref="G77" si="374">K77+O77+S77+W77+AA77+AE77+AI77+AM77+AQ77</f>
        <v>68.7</v>
      </c>
      <c r="H77" s="13">
        <v>0</v>
      </c>
      <c r="I77" s="25">
        <f t="shared" si="356"/>
        <v>0</v>
      </c>
      <c r="J77" s="26">
        <v>0</v>
      </c>
      <c r="K77" s="26">
        <v>0</v>
      </c>
      <c r="L77" s="26">
        <v>0</v>
      </c>
      <c r="M77" s="25">
        <f t="shared" si="357"/>
        <v>68.7</v>
      </c>
      <c r="N77" s="26">
        <v>0</v>
      </c>
      <c r="O77" s="26">
        <v>68.7</v>
      </c>
      <c r="P77" s="26">
        <v>0</v>
      </c>
      <c r="Q77" s="25">
        <f t="shared" si="358"/>
        <v>0</v>
      </c>
      <c r="R77" s="26">
        <v>0</v>
      </c>
      <c r="S77" s="26">
        <v>0</v>
      </c>
      <c r="T77" s="26">
        <v>0</v>
      </c>
      <c r="U77" s="25">
        <f t="shared" si="359"/>
        <v>0</v>
      </c>
      <c r="V77" s="26">
        <v>0</v>
      </c>
      <c r="W77" s="26">
        <v>0</v>
      </c>
      <c r="X77" s="26">
        <v>0</v>
      </c>
      <c r="Y77" s="25">
        <f t="shared" si="360"/>
        <v>0</v>
      </c>
      <c r="Z77" s="26">
        <v>0</v>
      </c>
      <c r="AA77" s="26">
        <v>0</v>
      </c>
      <c r="AB77" s="26">
        <v>0</v>
      </c>
      <c r="AC77" s="25">
        <f t="shared" si="361"/>
        <v>0</v>
      </c>
      <c r="AD77" s="26">
        <v>0</v>
      </c>
      <c r="AE77" s="26">
        <v>0</v>
      </c>
      <c r="AF77" s="26">
        <v>0</v>
      </c>
      <c r="AG77" s="25">
        <f t="shared" si="362"/>
        <v>0</v>
      </c>
      <c r="AH77" s="26">
        <v>0</v>
      </c>
      <c r="AI77" s="26">
        <v>0</v>
      </c>
      <c r="AJ77" s="26">
        <v>0</v>
      </c>
      <c r="AK77" s="25">
        <f t="shared" si="363"/>
        <v>0</v>
      </c>
      <c r="AL77" s="26">
        <v>0</v>
      </c>
      <c r="AM77" s="26">
        <v>0</v>
      </c>
      <c r="AN77" s="26">
        <v>0</v>
      </c>
      <c r="AO77" s="25">
        <f t="shared" si="364"/>
        <v>0</v>
      </c>
      <c r="AP77" s="26">
        <v>0</v>
      </c>
      <c r="AQ77" s="26">
        <v>0</v>
      </c>
      <c r="AR77" s="26">
        <v>0</v>
      </c>
    </row>
    <row r="78" spans="1:45" ht="102" customHeight="1" outlineLevel="3" x14ac:dyDescent="0.25">
      <c r="A78" s="133" t="s">
        <v>313</v>
      </c>
      <c r="B78" s="85" t="s">
        <v>312</v>
      </c>
      <c r="C78" s="4" t="s">
        <v>60</v>
      </c>
      <c r="D78" s="4" t="s">
        <v>212</v>
      </c>
      <c r="E78" s="12">
        <f t="shared" ref="E78" si="375">SUM(F78:H78)</f>
        <v>98</v>
      </c>
      <c r="F78" s="13">
        <v>0</v>
      </c>
      <c r="G78" s="13">
        <f t="shared" ref="G78" si="376">K78+O78+S78+W78+AA78+AE78+AI78+AM78+AQ78</f>
        <v>98</v>
      </c>
      <c r="H78" s="13">
        <v>0</v>
      </c>
      <c r="I78" s="25">
        <f t="shared" si="356"/>
        <v>0</v>
      </c>
      <c r="J78" s="26">
        <v>0</v>
      </c>
      <c r="K78" s="26">
        <v>0</v>
      </c>
      <c r="L78" s="26">
        <v>0</v>
      </c>
      <c r="M78" s="25">
        <f t="shared" si="357"/>
        <v>98</v>
      </c>
      <c r="N78" s="26">
        <v>0</v>
      </c>
      <c r="O78" s="26">
        <v>98</v>
      </c>
      <c r="P78" s="26">
        <v>0</v>
      </c>
      <c r="Q78" s="25">
        <f t="shared" si="358"/>
        <v>0</v>
      </c>
      <c r="R78" s="26">
        <v>0</v>
      </c>
      <c r="S78" s="26">
        <v>0</v>
      </c>
      <c r="T78" s="26">
        <v>0</v>
      </c>
      <c r="U78" s="25">
        <f t="shared" si="359"/>
        <v>0</v>
      </c>
      <c r="V78" s="26">
        <v>0</v>
      </c>
      <c r="W78" s="26">
        <v>0</v>
      </c>
      <c r="X78" s="26">
        <v>0</v>
      </c>
      <c r="Y78" s="25">
        <f t="shared" si="360"/>
        <v>0</v>
      </c>
      <c r="Z78" s="26">
        <v>0</v>
      </c>
      <c r="AA78" s="26">
        <v>0</v>
      </c>
      <c r="AB78" s="26">
        <v>0</v>
      </c>
      <c r="AC78" s="25">
        <f t="shared" si="361"/>
        <v>0</v>
      </c>
      <c r="AD78" s="26">
        <v>0</v>
      </c>
      <c r="AE78" s="26">
        <v>0</v>
      </c>
      <c r="AF78" s="26">
        <v>0</v>
      </c>
      <c r="AG78" s="25">
        <f t="shared" si="362"/>
        <v>0</v>
      </c>
      <c r="AH78" s="26">
        <v>0</v>
      </c>
      <c r="AI78" s="26">
        <v>0</v>
      </c>
      <c r="AJ78" s="26">
        <v>0</v>
      </c>
      <c r="AK78" s="25">
        <f t="shared" si="363"/>
        <v>0</v>
      </c>
      <c r="AL78" s="26">
        <v>0</v>
      </c>
      <c r="AM78" s="26">
        <v>0</v>
      </c>
      <c r="AN78" s="26">
        <v>0</v>
      </c>
      <c r="AO78" s="25">
        <f t="shared" si="364"/>
        <v>0</v>
      </c>
      <c r="AP78" s="26">
        <v>0</v>
      </c>
      <c r="AQ78" s="26">
        <v>0</v>
      </c>
      <c r="AR78" s="26">
        <v>0</v>
      </c>
    </row>
    <row r="79" spans="1:45" ht="102" customHeight="1" outlineLevel="3" x14ac:dyDescent="0.25">
      <c r="A79" s="133" t="s">
        <v>314</v>
      </c>
      <c r="B79" s="85" t="s">
        <v>315</v>
      </c>
      <c r="C79" s="4" t="s">
        <v>60</v>
      </c>
      <c r="D79" s="4" t="s">
        <v>212</v>
      </c>
      <c r="E79" s="12">
        <f t="shared" ref="E79" si="377">SUM(F79:H79)</f>
        <v>77</v>
      </c>
      <c r="F79" s="13">
        <v>0</v>
      </c>
      <c r="G79" s="13">
        <f t="shared" ref="G79" si="378">K79+O79+S79+W79+AA79+AE79+AI79+AM79+AQ79</f>
        <v>77</v>
      </c>
      <c r="H79" s="13">
        <v>0</v>
      </c>
      <c r="I79" s="25">
        <f t="shared" si="356"/>
        <v>0</v>
      </c>
      <c r="J79" s="26">
        <v>0</v>
      </c>
      <c r="K79" s="26">
        <v>0</v>
      </c>
      <c r="L79" s="26">
        <v>0</v>
      </c>
      <c r="M79" s="25">
        <f t="shared" si="357"/>
        <v>77</v>
      </c>
      <c r="N79" s="26">
        <v>0</v>
      </c>
      <c r="O79" s="26">
        <v>77</v>
      </c>
      <c r="P79" s="26">
        <v>0</v>
      </c>
      <c r="Q79" s="25">
        <f t="shared" si="358"/>
        <v>0</v>
      </c>
      <c r="R79" s="26">
        <v>0</v>
      </c>
      <c r="S79" s="26">
        <v>0</v>
      </c>
      <c r="T79" s="26">
        <v>0</v>
      </c>
      <c r="U79" s="25">
        <f t="shared" si="359"/>
        <v>0</v>
      </c>
      <c r="V79" s="26">
        <v>0</v>
      </c>
      <c r="W79" s="26">
        <v>0</v>
      </c>
      <c r="X79" s="26">
        <v>0</v>
      </c>
      <c r="Y79" s="25">
        <f t="shared" si="360"/>
        <v>0</v>
      </c>
      <c r="Z79" s="26">
        <v>0</v>
      </c>
      <c r="AA79" s="26">
        <v>0</v>
      </c>
      <c r="AB79" s="26">
        <v>0</v>
      </c>
      <c r="AC79" s="25">
        <f t="shared" si="361"/>
        <v>0</v>
      </c>
      <c r="AD79" s="26">
        <v>0</v>
      </c>
      <c r="AE79" s="26">
        <v>0</v>
      </c>
      <c r="AF79" s="26">
        <v>0</v>
      </c>
      <c r="AG79" s="25">
        <f t="shared" si="362"/>
        <v>0</v>
      </c>
      <c r="AH79" s="26">
        <v>0</v>
      </c>
      <c r="AI79" s="26">
        <v>0</v>
      </c>
      <c r="AJ79" s="26">
        <v>0</v>
      </c>
      <c r="AK79" s="25">
        <f t="shared" si="363"/>
        <v>0</v>
      </c>
      <c r="AL79" s="26">
        <v>0</v>
      </c>
      <c r="AM79" s="26">
        <v>0</v>
      </c>
      <c r="AN79" s="26">
        <v>0</v>
      </c>
      <c r="AO79" s="25">
        <f t="shared" si="364"/>
        <v>0</v>
      </c>
      <c r="AP79" s="26">
        <v>0</v>
      </c>
      <c r="AQ79" s="26">
        <v>0</v>
      </c>
      <c r="AR79" s="26">
        <v>0</v>
      </c>
    </row>
    <row r="80" spans="1:45" ht="75.75" customHeight="1" outlineLevel="3" x14ac:dyDescent="0.25">
      <c r="A80" s="133" t="s">
        <v>335</v>
      </c>
      <c r="B80" s="85" t="s">
        <v>336</v>
      </c>
      <c r="C80" s="4" t="s">
        <v>60</v>
      </c>
      <c r="D80" s="4" t="s">
        <v>212</v>
      </c>
      <c r="E80" s="12">
        <f t="shared" ref="E80" si="379">SUM(F80:H80)</f>
        <v>573.9</v>
      </c>
      <c r="F80" s="13">
        <v>0</v>
      </c>
      <c r="G80" s="13">
        <f t="shared" ref="G80" si="380">K80+O80+S80+W80+AA80+AE80+AI80+AM80+AQ80</f>
        <v>573.9</v>
      </c>
      <c r="H80" s="13">
        <v>0</v>
      </c>
      <c r="I80" s="25">
        <f t="shared" ref="I80" si="381">K80</f>
        <v>0</v>
      </c>
      <c r="J80" s="26">
        <v>0</v>
      </c>
      <c r="K80" s="26">
        <v>0</v>
      </c>
      <c r="L80" s="26">
        <v>0</v>
      </c>
      <c r="M80" s="25">
        <f t="shared" ref="M80" si="382">O80</f>
        <v>0</v>
      </c>
      <c r="N80" s="26">
        <v>0</v>
      </c>
      <c r="O80" s="26">
        <v>0</v>
      </c>
      <c r="P80" s="26">
        <v>0</v>
      </c>
      <c r="Q80" s="25">
        <f t="shared" ref="Q80" si="383">S80</f>
        <v>573.9</v>
      </c>
      <c r="R80" s="26">
        <v>0</v>
      </c>
      <c r="S80" s="26">
        <v>573.9</v>
      </c>
      <c r="T80" s="26">
        <v>0</v>
      </c>
      <c r="U80" s="25">
        <f t="shared" ref="U80" si="384">W80</f>
        <v>0</v>
      </c>
      <c r="V80" s="26">
        <v>0</v>
      </c>
      <c r="W80" s="26">
        <v>0</v>
      </c>
      <c r="X80" s="26">
        <v>0</v>
      </c>
      <c r="Y80" s="25">
        <f t="shared" ref="Y80" si="385">AA80</f>
        <v>0</v>
      </c>
      <c r="Z80" s="26">
        <v>0</v>
      </c>
      <c r="AA80" s="26">
        <v>0</v>
      </c>
      <c r="AB80" s="26">
        <v>0</v>
      </c>
      <c r="AC80" s="25">
        <f t="shared" ref="AC80" si="386">AE80</f>
        <v>0</v>
      </c>
      <c r="AD80" s="26">
        <v>0</v>
      </c>
      <c r="AE80" s="26">
        <v>0</v>
      </c>
      <c r="AF80" s="26">
        <v>0</v>
      </c>
      <c r="AG80" s="25">
        <f t="shared" ref="AG80" si="387">AI80</f>
        <v>0</v>
      </c>
      <c r="AH80" s="26">
        <v>0</v>
      </c>
      <c r="AI80" s="26">
        <v>0</v>
      </c>
      <c r="AJ80" s="26">
        <v>0</v>
      </c>
      <c r="AK80" s="25">
        <f t="shared" ref="AK80" si="388">AM80</f>
        <v>0</v>
      </c>
      <c r="AL80" s="26">
        <v>0</v>
      </c>
      <c r="AM80" s="26">
        <v>0</v>
      </c>
      <c r="AN80" s="26">
        <v>0</v>
      </c>
      <c r="AO80" s="25">
        <f t="shared" ref="AO80" si="389">AQ80</f>
        <v>0</v>
      </c>
      <c r="AP80" s="26">
        <v>0</v>
      </c>
      <c r="AQ80" s="26">
        <v>0</v>
      </c>
      <c r="AR80" s="26">
        <v>0</v>
      </c>
    </row>
    <row r="81" spans="1:44" ht="75.75" customHeight="1" outlineLevel="3" x14ac:dyDescent="0.25">
      <c r="A81" s="133" t="s">
        <v>343</v>
      </c>
      <c r="B81" s="85" t="s">
        <v>344</v>
      </c>
      <c r="C81" s="4" t="s">
        <v>60</v>
      </c>
      <c r="D81" s="4" t="s">
        <v>212</v>
      </c>
      <c r="E81" s="12">
        <f t="shared" ref="E81" si="390">SUM(F81:H81)</f>
        <v>62</v>
      </c>
      <c r="F81" s="13">
        <v>0</v>
      </c>
      <c r="G81" s="13">
        <f t="shared" ref="G81" si="391">K81+O81+S81+W81+AA81+AE81+AI81+AM81+AQ81</f>
        <v>62</v>
      </c>
      <c r="H81" s="13">
        <v>0</v>
      </c>
      <c r="I81" s="25">
        <f t="shared" ref="I81" si="392">K81</f>
        <v>0</v>
      </c>
      <c r="J81" s="26">
        <v>0</v>
      </c>
      <c r="K81" s="26">
        <v>0</v>
      </c>
      <c r="L81" s="26">
        <v>0</v>
      </c>
      <c r="M81" s="25">
        <f t="shared" ref="M81" si="393">O81</f>
        <v>0</v>
      </c>
      <c r="N81" s="26">
        <v>0</v>
      </c>
      <c r="O81" s="26">
        <v>0</v>
      </c>
      <c r="P81" s="26">
        <v>0</v>
      </c>
      <c r="Q81" s="25">
        <f t="shared" ref="Q81" si="394">S81</f>
        <v>62</v>
      </c>
      <c r="R81" s="26">
        <v>0</v>
      </c>
      <c r="S81" s="26">
        <v>62</v>
      </c>
      <c r="T81" s="26">
        <v>0</v>
      </c>
      <c r="U81" s="25">
        <f t="shared" ref="U81" si="395">W81</f>
        <v>0</v>
      </c>
      <c r="V81" s="26">
        <v>0</v>
      </c>
      <c r="W81" s="26">
        <v>0</v>
      </c>
      <c r="X81" s="26">
        <v>0</v>
      </c>
      <c r="Y81" s="25">
        <f t="shared" ref="Y81" si="396">AA81</f>
        <v>0</v>
      </c>
      <c r="Z81" s="26">
        <v>0</v>
      </c>
      <c r="AA81" s="26">
        <v>0</v>
      </c>
      <c r="AB81" s="26">
        <v>0</v>
      </c>
      <c r="AC81" s="25">
        <f t="shared" ref="AC81" si="397">AE81</f>
        <v>0</v>
      </c>
      <c r="AD81" s="26">
        <v>0</v>
      </c>
      <c r="AE81" s="26">
        <v>0</v>
      </c>
      <c r="AF81" s="26">
        <v>0</v>
      </c>
      <c r="AG81" s="25">
        <f t="shared" ref="AG81" si="398">AI81</f>
        <v>0</v>
      </c>
      <c r="AH81" s="26">
        <v>0</v>
      </c>
      <c r="AI81" s="26">
        <v>0</v>
      </c>
      <c r="AJ81" s="26">
        <v>0</v>
      </c>
      <c r="AK81" s="25">
        <f t="shared" ref="AK81" si="399">AM81</f>
        <v>0</v>
      </c>
      <c r="AL81" s="26">
        <v>0</v>
      </c>
      <c r="AM81" s="26">
        <v>0</v>
      </c>
      <c r="AN81" s="26">
        <v>0</v>
      </c>
      <c r="AO81" s="25">
        <f t="shared" ref="AO81" si="400">AQ81</f>
        <v>0</v>
      </c>
      <c r="AP81" s="26">
        <v>0</v>
      </c>
      <c r="AQ81" s="26">
        <v>0</v>
      </c>
      <c r="AR81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49:D49"/>
    <mergeCell ref="B71:D71"/>
    <mergeCell ref="U5:X5"/>
    <mergeCell ref="A2:AE2"/>
    <mergeCell ref="AM1:AQ1"/>
    <mergeCell ref="B17:D17"/>
    <mergeCell ref="B18:D18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5" max="43" man="1"/>
  </rowBreaks>
  <colBreaks count="1" manualBreakCount="1">
    <brk id="20" max="8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84" t="s">
        <v>78</v>
      </c>
      <c r="P1" s="184"/>
      <c r="Q1" s="184"/>
      <c r="R1" s="184"/>
      <c r="S1" s="184"/>
      <c r="T1" s="184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0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0"/>
      <c r="C7" s="51" t="s">
        <v>60</v>
      </c>
      <c r="D7" s="160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0"/>
      <c r="C8" s="51" t="s">
        <v>6</v>
      </c>
      <c r="D8" s="160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0"/>
      <c r="C9" s="51" t="s">
        <v>62</v>
      </c>
      <c r="D9" s="160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0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0"/>
      <c r="C11" s="51" t="s">
        <v>60</v>
      </c>
      <c r="D11" s="160" t="s">
        <v>96</v>
      </c>
      <c r="E11" s="160" t="s">
        <v>97</v>
      </c>
      <c r="F11" s="166" t="s">
        <v>93</v>
      </c>
      <c r="G11" s="166">
        <f>(M11+M12+M13+M14)/M10*100</f>
        <v>100</v>
      </c>
      <c r="H11" s="170">
        <v>100</v>
      </c>
      <c r="I11" s="170">
        <v>100</v>
      </c>
      <c r="J11" s="57"/>
      <c r="K11" s="170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0"/>
      <c r="C12" s="51" t="s">
        <v>6</v>
      </c>
      <c r="D12" s="160"/>
      <c r="E12" s="160"/>
      <c r="F12" s="166"/>
      <c r="G12" s="166"/>
      <c r="H12" s="185"/>
      <c r="I12" s="185"/>
      <c r="J12" s="58"/>
      <c r="K12" s="185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0"/>
      <c r="C13" s="51" t="s">
        <v>62</v>
      </c>
      <c r="D13" s="160"/>
      <c r="E13" s="160"/>
      <c r="F13" s="166"/>
      <c r="G13" s="166"/>
      <c r="H13" s="185"/>
      <c r="I13" s="185"/>
      <c r="J13" s="58"/>
      <c r="K13" s="185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0"/>
      <c r="C14" s="51" t="s">
        <v>61</v>
      </c>
      <c r="D14" s="160"/>
      <c r="E14" s="160"/>
      <c r="F14" s="166"/>
      <c r="G14" s="166"/>
      <c r="H14" s="171"/>
      <c r="I14" s="171"/>
      <c r="J14" s="59"/>
      <c r="K14" s="171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0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0"/>
      <c r="C16" s="51" t="s">
        <v>60</v>
      </c>
      <c r="D16" s="163" t="s">
        <v>99</v>
      </c>
      <c r="E16" s="160" t="s">
        <v>100</v>
      </c>
      <c r="F16" s="160"/>
      <c r="G16" s="179">
        <f>M15/50*100</f>
        <v>30</v>
      </c>
      <c r="H16" s="179">
        <f>N15/43*100</f>
        <v>39.534883720930232</v>
      </c>
      <c r="I16" s="179">
        <f>O15/43*100</f>
        <v>34.883720930232556</v>
      </c>
      <c r="J16" s="60"/>
      <c r="K16" s="179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0" t="s">
        <v>101</v>
      </c>
      <c r="V16" s="160"/>
      <c r="W16" s="160"/>
      <c r="X16" s="160"/>
    </row>
    <row r="17" spans="1:25" ht="27" customHeight="1" outlineLevel="3" x14ac:dyDescent="0.25">
      <c r="A17" s="50" t="s">
        <v>40</v>
      </c>
      <c r="B17" s="160"/>
      <c r="C17" s="51" t="s">
        <v>6</v>
      </c>
      <c r="D17" s="164"/>
      <c r="E17" s="160"/>
      <c r="F17" s="166"/>
      <c r="G17" s="180"/>
      <c r="H17" s="180"/>
      <c r="I17" s="180"/>
      <c r="J17" s="61"/>
      <c r="K17" s="180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0"/>
      <c r="V17" s="160"/>
      <c r="W17" s="160"/>
      <c r="X17" s="160"/>
    </row>
    <row r="18" spans="1:25" ht="40.5" customHeight="1" outlineLevel="3" x14ac:dyDescent="0.25">
      <c r="A18" s="50" t="s">
        <v>41</v>
      </c>
      <c r="B18" s="160"/>
      <c r="C18" s="51" t="s">
        <v>62</v>
      </c>
      <c r="D18" s="164"/>
      <c r="E18" s="160"/>
      <c r="F18" s="166"/>
      <c r="G18" s="180"/>
      <c r="H18" s="180"/>
      <c r="I18" s="180"/>
      <c r="J18" s="61"/>
      <c r="K18" s="180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0"/>
      <c r="V18" s="160"/>
      <c r="W18" s="160"/>
      <c r="X18" s="160"/>
    </row>
    <row r="19" spans="1:25" ht="27.75" customHeight="1" outlineLevel="3" x14ac:dyDescent="0.25">
      <c r="A19" s="50" t="s">
        <v>42</v>
      </c>
      <c r="B19" s="160"/>
      <c r="C19" s="62" t="s">
        <v>61</v>
      </c>
      <c r="D19" s="164"/>
      <c r="E19" s="160"/>
      <c r="F19" s="166"/>
      <c r="G19" s="181"/>
      <c r="H19" s="181"/>
      <c r="I19" s="181"/>
      <c r="J19" s="63"/>
      <c r="K19" s="181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0"/>
      <c r="V19" s="160"/>
      <c r="W19" s="160"/>
      <c r="X19" s="160"/>
    </row>
    <row r="20" spans="1:25" ht="147.75" customHeight="1" outlineLevel="3" x14ac:dyDescent="0.25">
      <c r="A20" s="50"/>
      <c r="B20" s="160"/>
      <c r="C20" s="64"/>
      <c r="D20" s="165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82" t="s">
        <v>103</v>
      </c>
      <c r="V20" s="183"/>
      <c r="W20" s="183"/>
      <c r="X20" s="183"/>
    </row>
    <row r="21" spans="1:25" ht="22.5" customHeight="1" outlineLevel="3" x14ac:dyDescent="0.25">
      <c r="A21" s="50" t="s">
        <v>39</v>
      </c>
      <c r="B21" s="160"/>
      <c r="C21" s="51" t="s">
        <v>60</v>
      </c>
      <c r="D21" s="66"/>
      <c r="E21" s="160" t="s">
        <v>100</v>
      </c>
      <c r="F21" s="160"/>
      <c r="G21" s="179">
        <f>M20/50*100</f>
        <v>2</v>
      </c>
      <c r="H21" s="179">
        <f>N20/43*100</f>
        <v>2.3255813953488373</v>
      </c>
      <c r="I21" s="60"/>
      <c r="J21" s="60"/>
      <c r="K21" s="179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0" t="s">
        <v>101</v>
      </c>
      <c r="V21" s="160"/>
      <c r="W21" s="160"/>
      <c r="X21" s="160"/>
    </row>
    <row r="22" spans="1:25" ht="27" customHeight="1" outlineLevel="3" x14ac:dyDescent="0.25">
      <c r="A22" s="50" t="s">
        <v>40</v>
      </c>
      <c r="B22" s="160"/>
      <c r="C22" s="51" t="s">
        <v>6</v>
      </c>
      <c r="D22" s="66"/>
      <c r="E22" s="160"/>
      <c r="F22" s="166"/>
      <c r="G22" s="180"/>
      <c r="H22" s="180"/>
      <c r="I22" s="61"/>
      <c r="J22" s="61"/>
      <c r="K22" s="180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0"/>
      <c r="V22" s="160"/>
      <c r="W22" s="160"/>
      <c r="X22" s="160"/>
    </row>
    <row r="23" spans="1:25" ht="40.5" customHeight="1" outlineLevel="3" x14ac:dyDescent="0.25">
      <c r="A23" s="50" t="s">
        <v>41</v>
      </c>
      <c r="B23" s="160"/>
      <c r="C23" s="51" t="s">
        <v>62</v>
      </c>
      <c r="D23" s="66"/>
      <c r="E23" s="160"/>
      <c r="F23" s="166"/>
      <c r="G23" s="180"/>
      <c r="H23" s="180"/>
      <c r="I23" s="61"/>
      <c r="J23" s="61"/>
      <c r="K23" s="180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0"/>
      <c r="V23" s="160"/>
      <c r="W23" s="160"/>
      <c r="X23" s="160"/>
    </row>
    <row r="24" spans="1:25" ht="27.75" customHeight="1" outlineLevel="3" x14ac:dyDescent="0.25">
      <c r="A24" s="50" t="s">
        <v>42</v>
      </c>
      <c r="B24" s="160"/>
      <c r="C24" s="62" t="s">
        <v>61</v>
      </c>
      <c r="D24" s="66"/>
      <c r="E24" s="160"/>
      <c r="F24" s="166"/>
      <c r="G24" s="181"/>
      <c r="H24" s="181"/>
      <c r="I24" s="63"/>
      <c r="J24" s="63"/>
      <c r="K24" s="181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0"/>
      <c r="V24" s="160"/>
      <c r="W24" s="160"/>
      <c r="X24" s="160"/>
    </row>
    <row r="25" spans="1:25" s="67" customFormat="1" ht="47.25" customHeight="1" outlineLevel="2" x14ac:dyDescent="0.25">
      <c r="A25" s="44" t="s">
        <v>53</v>
      </c>
      <c r="B25" s="160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0"/>
      <c r="C26" s="68" t="s">
        <v>59</v>
      </c>
      <c r="D26" s="160" t="s">
        <v>105</v>
      </c>
      <c r="E26" s="178" t="s">
        <v>106</v>
      </c>
      <c r="F26" s="166" t="s">
        <v>93</v>
      </c>
      <c r="G26" s="166">
        <v>100</v>
      </c>
      <c r="H26" s="170">
        <v>100</v>
      </c>
      <c r="I26" s="57"/>
      <c r="J26" s="57"/>
      <c r="K26" s="170">
        <v>100</v>
      </c>
      <c r="L26" s="166"/>
      <c r="M26" s="166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0"/>
      <c r="C27" s="51" t="s">
        <v>54</v>
      </c>
      <c r="D27" s="160"/>
      <c r="E27" s="178"/>
      <c r="F27" s="166"/>
      <c r="G27" s="166"/>
      <c r="H27" s="171"/>
      <c r="I27" s="59"/>
      <c r="J27" s="59"/>
      <c r="K27" s="171"/>
      <c r="L27" s="166"/>
      <c r="M27" s="166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0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4" t="s">
        <v>110</v>
      </c>
      <c r="V28" s="175"/>
      <c r="W28" s="175"/>
      <c r="X28" s="175"/>
    </row>
    <row r="29" spans="1:25" s="46" customFormat="1" ht="47.25" customHeight="1" outlineLevel="1" x14ac:dyDescent="0.25">
      <c r="A29" s="69">
        <v>2</v>
      </c>
      <c r="B29" s="163" t="s">
        <v>111</v>
      </c>
      <c r="C29" s="70" t="s">
        <v>31</v>
      </c>
      <c r="D29" s="163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4"/>
      <c r="C30" s="72" t="s">
        <v>168</v>
      </c>
      <c r="D30" s="164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4"/>
      <c r="C31" s="72" t="s">
        <v>169</v>
      </c>
      <c r="D31" s="164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6" t="s">
        <v>177</v>
      </c>
      <c r="V31" s="177"/>
      <c r="W31" s="177"/>
      <c r="X31" s="177"/>
    </row>
    <row r="32" spans="1:25" s="71" customFormat="1" ht="60.75" thickBot="1" x14ac:dyDescent="0.3">
      <c r="B32" s="164"/>
      <c r="C32" s="72" t="s">
        <v>170</v>
      </c>
      <c r="D32" s="164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6" t="s">
        <v>175</v>
      </c>
      <c r="V32" s="177"/>
      <c r="W32" s="177"/>
      <c r="X32" s="177"/>
      <c r="Y32" s="71" t="s">
        <v>176</v>
      </c>
    </row>
    <row r="33" spans="1:27" ht="45" outlineLevel="3" x14ac:dyDescent="0.25">
      <c r="A33" s="50" t="s">
        <v>43</v>
      </c>
      <c r="B33" s="164"/>
      <c r="C33" s="51" t="s">
        <v>113</v>
      </c>
      <c r="D33" s="164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4" t="s">
        <v>116</v>
      </c>
      <c r="V33" s="175"/>
      <c r="W33" s="175"/>
      <c r="X33" s="175"/>
    </row>
    <row r="34" spans="1:27" ht="60" outlineLevel="3" x14ac:dyDescent="0.25">
      <c r="A34" s="50" t="s">
        <v>44</v>
      </c>
      <c r="B34" s="164"/>
      <c r="C34" s="51" t="s">
        <v>16</v>
      </c>
      <c r="D34" s="164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4"/>
      <c r="C35" s="51" t="s">
        <v>120</v>
      </c>
      <c r="D35" s="164"/>
      <c r="E35" s="163" t="s">
        <v>121</v>
      </c>
      <c r="F35" s="170" t="s">
        <v>122</v>
      </c>
      <c r="G35" s="170">
        <v>6</v>
      </c>
      <c r="H35" s="170">
        <v>1</v>
      </c>
      <c r="I35" s="57"/>
      <c r="J35" s="57"/>
      <c r="K35" s="170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2" t="s">
        <v>123</v>
      </c>
      <c r="V35" s="173"/>
      <c r="W35" s="173"/>
      <c r="X35" s="173"/>
      <c r="Y35" s="173" t="s">
        <v>180</v>
      </c>
      <c r="Z35" s="173"/>
      <c r="AA35" s="173"/>
    </row>
    <row r="36" spans="1:27" ht="60" outlineLevel="3" x14ac:dyDescent="0.25">
      <c r="A36" s="50"/>
      <c r="B36" s="165"/>
      <c r="C36" s="51" t="s">
        <v>124</v>
      </c>
      <c r="D36" s="165"/>
      <c r="E36" s="165"/>
      <c r="F36" s="171"/>
      <c r="G36" s="171"/>
      <c r="H36" s="171"/>
      <c r="I36" s="59"/>
      <c r="J36" s="59"/>
      <c r="K36" s="171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0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0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0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0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0"/>
      <c r="C41" s="167" t="s">
        <v>9</v>
      </c>
      <c r="D41" s="168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0"/>
      <c r="C42" s="167"/>
      <c r="D42" s="168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0"/>
      <c r="C43" s="14" t="s">
        <v>10</v>
      </c>
      <c r="D43" s="169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0"/>
      <c r="C44" s="167" t="s">
        <v>68</v>
      </c>
      <c r="D44" s="169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0"/>
      <c r="C45" s="167"/>
      <c r="D45" s="169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70" t="s">
        <v>50</v>
      </c>
      <c r="B46" s="160"/>
      <c r="C46" s="167" t="s">
        <v>69</v>
      </c>
      <c r="D46" s="169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71"/>
      <c r="B47" s="160"/>
      <c r="C47" s="167"/>
      <c r="D47" s="169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3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4"/>
      <c r="C49" s="14" t="s">
        <v>63</v>
      </c>
      <c r="D49" s="163" t="s">
        <v>145</v>
      </c>
      <c r="E49" s="160" t="s">
        <v>146</v>
      </c>
      <c r="F49" s="166" t="s">
        <v>147</v>
      </c>
      <c r="G49" s="166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4"/>
      <c r="C50" s="14" t="s">
        <v>64</v>
      </c>
      <c r="D50" s="164"/>
      <c r="E50" s="160"/>
      <c r="F50" s="166"/>
      <c r="G50" s="166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4"/>
      <c r="C51" s="14" t="s">
        <v>65</v>
      </c>
      <c r="D51" s="164"/>
      <c r="E51" s="160"/>
      <c r="F51" s="166"/>
      <c r="G51" s="166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4"/>
      <c r="C52" s="14" t="s">
        <v>66</v>
      </c>
      <c r="D52" s="164"/>
      <c r="E52" s="160"/>
      <c r="F52" s="166"/>
      <c r="G52" s="166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4"/>
      <c r="C53" s="14" t="s">
        <v>67</v>
      </c>
      <c r="D53" s="165"/>
      <c r="E53" s="160"/>
      <c r="F53" s="166"/>
      <c r="G53" s="166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4"/>
      <c r="C54" s="15" t="s">
        <v>148</v>
      </c>
      <c r="D54" s="163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4"/>
      <c r="C55" s="1" t="s">
        <v>149</v>
      </c>
      <c r="D55" s="164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5"/>
      <c r="C56" s="1" t="s">
        <v>152</v>
      </c>
      <c r="D56" s="165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0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61" t="s">
        <v>28</v>
      </c>
      <c r="B58" s="160"/>
      <c r="C58" s="162" t="s">
        <v>156</v>
      </c>
      <c r="D58" s="160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61"/>
      <c r="B59" s="160"/>
      <c r="C59" s="162"/>
      <c r="D59" s="160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0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0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2024-02-12T11:27:25Z</dcterms:modified>
</cp:coreProperties>
</file>